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9425" windowHeight="11025" activeTab="5"/>
  </bookViews>
  <sheets>
    <sheet name="LUONG_NGAY" sheetId="1" r:id="rId1"/>
    <sheet name="Nhan_cong" sheetId="2" r:id="rId2"/>
    <sheet name="Dung_cu" sheetId="3" r:id="rId3"/>
    <sheet name="Thiet_bi" sheetId="4" r:id="rId4"/>
    <sheet name="Vat_lieu" sheetId="5" r:id="rId5"/>
    <sheet name="Don_gia" sheetId="6" r:id="rId6"/>
  </sheets>
  <calcPr calcId="144525"/>
</workbook>
</file>

<file path=xl/calcChain.xml><?xml version="1.0" encoding="utf-8"?>
<calcChain xmlns="http://schemas.openxmlformats.org/spreadsheetml/2006/main">
  <c r="H9" i="4" l="1"/>
  <c r="H10" i="4"/>
  <c r="H11" i="4"/>
  <c r="H12" i="4"/>
  <c r="H13" i="4"/>
  <c r="H14" i="4"/>
  <c r="H15" i="4"/>
  <c r="H8" i="4"/>
  <c r="G9" i="4"/>
  <c r="G10" i="4"/>
  <c r="G11" i="4"/>
  <c r="G12" i="4"/>
  <c r="G13" i="4"/>
  <c r="G14" i="4"/>
  <c r="G15" i="4"/>
  <c r="G8" i="4"/>
  <c r="H8" i="5" l="1"/>
  <c r="H9" i="5"/>
  <c r="H10" i="5"/>
  <c r="H11" i="5"/>
  <c r="H12" i="5"/>
  <c r="H13" i="5"/>
  <c r="H14" i="5"/>
  <c r="H15" i="5"/>
  <c r="H16" i="5"/>
  <c r="H17" i="5"/>
  <c r="H18" i="5"/>
  <c r="I18" i="5" s="1"/>
  <c r="H19" i="5"/>
  <c r="H20" i="5"/>
  <c r="H21" i="5"/>
  <c r="H7" i="5"/>
  <c r="G21" i="5"/>
  <c r="G8" i="5"/>
  <c r="I8" i="5" s="1"/>
  <c r="G9" i="5"/>
  <c r="G10" i="5"/>
  <c r="G11" i="5"/>
  <c r="G12" i="5"/>
  <c r="G13" i="5"/>
  <c r="G14" i="5"/>
  <c r="G15" i="5"/>
  <c r="G16" i="5"/>
  <c r="I16" i="5" s="1"/>
  <c r="G17" i="5"/>
  <c r="G18" i="5"/>
  <c r="G19" i="5"/>
  <c r="G20" i="5"/>
  <c r="G7" i="5"/>
  <c r="D34" i="5"/>
  <c r="C34" i="5"/>
  <c r="M10" i="4"/>
  <c r="M11" i="4"/>
  <c r="M16" i="4"/>
  <c r="M8" i="4"/>
  <c r="L14" i="4"/>
  <c r="L12" i="4"/>
  <c r="L9" i="4"/>
  <c r="L11" i="4"/>
  <c r="L8" i="4"/>
  <c r="D31" i="4"/>
  <c r="C31" i="4"/>
  <c r="K16" i="4"/>
  <c r="K17" i="4" s="1"/>
  <c r="M15" i="4"/>
  <c r="L15" i="4"/>
  <c r="M14" i="4"/>
  <c r="M13" i="4"/>
  <c r="L13" i="4"/>
  <c r="M12" i="4"/>
  <c r="L10" i="4"/>
  <c r="M9" i="4"/>
  <c r="J28" i="3"/>
  <c r="I28" i="3"/>
  <c r="F8" i="3"/>
  <c r="J8" i="3" s="1"/>
  <c r="F9" i="3"/>
  <c r="J9" i="3" s="1"/>
  <c r="F10" i="3"/>
  <c r="I10" i="3" s="1"/>
  <c r="F11" i="3"/>
  <c r="J11" i="3" s="1"/>
  <c r="F12" i="3"/>
  <c r="J12" i="3" s="1"/>
  <c r="F13" i="3"/>
  <c r="J13" i="3" s="1"/>
  <c r="F14" i="3"/>
  <c r="J14" i="3" s="1"/>
  <c r="F15" i="3"/>
  <c r="F16" i="3"/>
  <c r="I16" i="3" s="1"/>
  <c r="F17" i="3"/>
  <c r="J17" i="3" s="1"/>
  <c r="F18" i="3"/>
  <c r="I18" i="3" s="1"/>
  <c r="F19" i="3"/>
  <c r="I19" i="3" s="1"/>
  <c r="F20" i="3"/>
  <c r="I20" i="3" s="1"/>
  <c r="F21" i="3"/>
  <c r="I21" i="3" s="1"/>
  <c r="F22" i="3"/>
  <c r="I22" i="3" s="1"/>
  <c r="F23" i="3"/>
  <c r="J23" i="3" s="1"/>
  <c r="F24" i="3"/>
  <c r="I24" i="3" s="1"/>
  <c r="F25" i="3"/>
  <c r="J25" i="3" s="1"/>
  <c r="F26" i="3"/>
  <c r="I26" i="3" s="1"/>
  <c r="F27" i="3"/>
  <c r="I27" i="3" s="1"/>
  <c r="F7" i="3"/>
  <c r="J7" i="3" s="1"/>
  <c r="D42" i="3"/>
  <c r="C42" i="3"/>
  <c r="D9" i="1"/>
  <c r="D8" i="1"/>
  <c r="D7" i="1"/>
  <c r="G22" i="5" l="1"/>
  <c r="E32" i="5" s="1"/>
  <c r="H19" i="6" s="1"/>
  <c r="H18" i="6" s="1"/>
  <c r="I21" i="5"/>
  <c r="I20" i="5"/>
  <c r="I14" i="5"/>
  <c r="J19" i="3"/>
  <c r="E8" i="1"/>
  <c r="G8" i="1" s="1"/>
  <c r="I8" i="1" s="1"/>
  <c r="F8" i="1"/>
  <c r="H8" i="1" s="1"/>
  <c r="I7" i="3"/>
  <c r="E28" i="4"/>
  <c r="F16" i="6" s="1"/>
  <c r="F15" i="6" s="1"/>
  <c r="E26" i="4"/>
  <c r="F10" i="6" s="1"/>
  <c r="F9" i="6" s="1"/>
  <c r="I12" i="5"/>
  <c r="I10" i="5"/>
  <c r="H22" i="5"/>
  <c r="F31" i="5" s="1"/>
  <c r="E29" i="4"/>
  <c r="F19" i="6" s="1"/>
  <c r="F18" i="6" s="1"/>
  <c r="E30" i="4"/>
  <c r="F22" i="6" s="1"/>
  <c r="F21" i="6" s="1"/>
  <c r="E27" i="4"/>
  <c r="F13" i="6" s="1"/>
  <c r="F12" i="6" s="1"/>
  <c r="J15" i="3"/>
  <c r="K14" i="3" s="1"/>
  <c r="I17" i="5"/>
  <c r="I11" i="5"/>
  <c r="I15" i="5"/>
  <c r="I9" i="5"/>
  <c r="I19" i="5"/>
  <c r="L17" i="4"/>
  <c r="M17" i="4"/>
  <c r="G27" i="4" s="1"/>
  <c r="G14" i="6" s="1"/>
  <c r="I25" i="3"/>
  <c r="K24" i="3" s="1"/>
  <c r="I13" i="5"/>
  <c r="I7" i="5"/>
  <c r="I13" i="3"/>
  <c r="K12" i="3" s="1"/>
  <c r="I8" i="3"/>
  <c r="I9" i="3"/>
  <c r="K8" i="3" s="1"/>
  <c r="J20" i="3"/>
  <c r="K19" i="3" s="1"/>
  <c r="I15" i="3"/>
  <c r="I14" i="3"/>
  <c r="K13" i="3" s="1"/>
  <c r="J26" i="3"/>
  <c r="K25" i="3" s="1"/>
  <c r="J24" i="3"/>
  <c r="K23" i="3" s="1"/>
  <c r="J18" i="3"/>
  <c r="K17" i="3" s="1"/>
  <c r="I12" i="3"/>
  <c r="K11" i="3" s="1"/>
  <c r="J22" i="3"/>
  <c r="K21" i="3" s="1"/>
  <c r="J16" i="3"/>
  <c r="K15" i="3" s="1"/>
  <c r="J10" i="3"/>
  <c r="K9" i="3" s="1"/>
  <c r="I17" i="3"/>
  <c r="K16" i="3" s="1"/>
  <c r="J27" i="3"/>
  <c r="K26" i="3" s="1"/>
  <c r="J21" i="3"/>
  <c r="K20" i="3" s="1"/>
  <c r="I23" i="3"/>
  <c r="K22" i="3" s="1"/>
  <c r="I11" i="3"/>
  <c r="K27" i="3"/>
  <c r="K18" i="3"/>
  <c r="E9" i="1"/>
  <c r="G9" i="1" s="1"/>
  <c r="I9" i="1" s="1"/>
  <c r="E7" i="1"/>
  <c r="F7" i="1" s="1"/>
  <c r="H7" i="1" s="1"/>
  <c r="E33" i="5" l="1"/>
  <c r="H22" i="6" s="1"/>
  <c r="H21" i="6" s="1"/>
  <c r="E31" i="5"/>
  <c r="H16" i="6" s="1"/>
  <c r="H15" i="6" s="1"/>
  <c r="E30" i="5"/>
  <c r="H13" i="6" s="1"/>
  <c r="E29" i="5"/>
  <c r="H10" i="6" s="1"/>
  <c r="H9" i="6" s="1"/>
  <c r="G18" i="2"/>
  <c r="I18" i="2" s="1"/>
  <c r="G23" i="2"/>
  <c r="I23" i="2" s="1"/>
  <c r="D19" i="6" s="1"/>
  <c r="D18" i="6" s="1"/>
  <c r="G16" i="2"/>
  <c r="I16" i="2" s="1"/>
  <c r="G19" i="2"/>
  <c r="I19" i="2" s="1"/>
  <c r="G15" i="2"/>
  <c r="I15" i="2" s="1"/>
  <c r="G20" i="2"/>
  <c r="I20" i="2" s="1"/>
  <c r="G21" i="2"/>
  <c r="I21" i="2" s="1"/>
  <c r="G22" i="2"/>
  <c r="F30" i="5"/>
  <c r="H14" i="6" s="1"/>
  <c r="I22" i="5"/>
  <c r="F29" i="5"/>
  <c r="G7" i="1"/>
  <c r="I7" i="1" s="1"/>
  <c r="G23" i="5"/>
  <c r="F33" i="5"/>
  <c r="F9" i="1"/>
  <c r="H9" i="1" s="1"/>
  <c r="F32" i="5"/>
  <c r="G8" i="2"/>
  <c r="I8" i="2" s="1"/>
  <c r="G9" i="2"/>
  <c r="I9" i="2" s="1"/>
  <c r="G10" i="2"/>
  <c r="I10" i="2" s="1"/>
  <c r="I22" i="2"/>
  <c r="F24" i="6"/>
  <c r="K18" i="4"/>
  <c r="F27" i="4"/>
  <c r="G13" i="6" s="1"/>
  <c r="G12" i="6" s="1"/>
  <c r="F26" i="4"/>
  <c r="G10" i="6" s="1"/>
  <c r="G9" i="6" s="1"/>
  <c r="F30" i="4"/>
  <c r="G22" i="6" s="1"/>
  <c r="G21" i="6" s="1"/>
  <c r="F29" i="4"/>
  <c r="G19" i="6" s="1"/>
  <c r="G18" i="6" s="1"/>
  <c r="F28" i="4"/>
  <c r="G16" i="6" s="1"/>
  <c r="G15" i="6" s="1"/>
  <c r="G30" i="4"/>
  <c r="G28" i="4"/>
  <c r="G26" i="4"/>
  <c r="G29" i="4"/>
  <c r="E31" i="4"/>
  <c r="J29" i="3"/>
  <c r="I29" i="3"/>
  <c r="E40" i="3" s="1"/>
  <c r="K10" i="3"/>
  <c r="K6" i="3"/>
  <c r="K7" i="3"/>
  <c r="E34" i="5" l="1"/>
  <c r="H12" i="6"/>
  <c r="H24" i="6" s="1"/>
  <c r="F34" i="5"/>
  <c r="H13" i="2"/>
  <c r="J13" i="2" s="1"/>
  <c r="H14" i="2"/>
  <c r="J14" i="2" s="1"/>
  <c r="G24" i="2"/>
  <c r="I24" i="2" s="1"/>
  <c r="D22" i="6" s="1"/>
  <c r="D21" i="6" s="1"/>
  <c r="G11" i="2"/>
  <c r="I11" i="2" s="1"/>
  <c r="I7" i="2" s="1"/>
  <c r="D10" i="6" s="1"/>
  <c r="D9" i="6" s="1"/>
  <c r="I17" i="2"/>
  <c r="D16" i="6" s="1"/>
  <c r="I12" i="2"/>
  <c r="D13" i="6" s="1"/>
  <c r="G24" i="6"/>
  <c r="F37" i="3"/>
  <c r="F38" i="3"/>
  <c r="E14" i="6" s="1"/>
  <c r="F39" i="3"/>
  <c r="F40" i="3"/>
  <c r="F41" i="3"/>
  <c r="I30" i="3"/>
  <c r="E39" i="3"/>
  <c r="E16" i="6" s="1"/>
  <c r="E15" i="6" s="1"/>
  <c r="E19" i="6"/>
  <c r="E41" i="3"/>
  <c r="E22" i="6" s="1"/>
  <c r="E37" i="3"/>
  <c r="E38" i="3"/>
  <c r="E13" i="6" s="1"/>
  <c r="F31" i="4"/>
  <c r="G31" i="4"/>
  <c r="K28" i="3"/>
  <c r="J12" i="2" l="1"/>
  <c r="J25" i="2" s="1"/>
  <c r="E35" i="5"/>
  <c r="D14" i="6"/>
  <c r="D12" i="6" s="1"/>
  <c r="I25" i="2"/>
  <c r="I26" i="2" s="1"/>
  <c r="F42" i="3"/>
  <c r="E12" i="6"/>
  <c r="J13" i="6"/>
  <c r="I13" i="6"/>
  <c r="E10" i="6"/>
  <c r="E42" i="3"/>
  <c r="E21" i="6"/>
  <c r="I22" i="6"/>
  <c r="J22" i="6"/>
  <c r="E18" i="6"/>
  <c r="I19" i="6"/>
  <c r="J19" i="6"/>
  <c r="D15" i="6"/>
  <c r="I16" i="6"/>
  <c r="J16" i="6"/>
  <c r="E32" i="4"/>
  <c r="I14" i="6" l="1"/>
  <c r="K14" i="6" s="1"/>
  <c r="M14" i="6" s="1"/>
  <c r="J14" i="6"/>
  <c r="L14" i="6" s="1"/>
  <c r="N14" i="6" s="1"/>
  <c r="D24" i="6"/>
  <c r="E43" i="3"/>
  <c r="J21" i="6"/>
  <c r="L22" i="6"/>
  <c r="L21" i="6" s="1"/>
  <c r="I21" i="6"/>
  <c r="K22" i="6"/>
  <c r="K21" i="6" s="1"/>
  <c r="K19" i="6"/>
  <c r="K18" i="6" s="1"/>
  <c r="I18" i="6"/>
  <c r="E9" i="6"/>
  <c r="E24" i="6" s="1"/>
  <c r="J10" i="6"/>
  <c r="I10" i="6"/>
  <c r="L13" i="6"/>
  <c r="J18" i="6"/>
  <c r="L19" i="6"/>
  <c r="L18" i="6" s="1"/>
  <c r="K13" i="6"/>
  <c r="L16" i="6"/>
  <c r="L15" i="6" s="1"/>
  <c r="J15" i="6"/>
  <c r="I15" i="6"/>
  <c r="K16" i="6"/>
  <c r="K15" i="6" s="1"/>
  <c r="K12" i="6" l="1"/>
  <c r="I12" i="6"/>
  <c r="J12" i="6"/>
  <c r="M22" i="6"/>
  <c r="L12" i="6"/>
  <c r="N22" i="6"/>
  <c r="N19" i="6"/>
  <c r="M13" i="6"/>
  <c r="K10" i="6"/>
  <c r="K9" i="6" s="1"/>
  <c r="I9" i="6"/>
  <c r="J9" i="6"/>
  <c r="L10" i="6"/>
  <c r="L9" i="6" s="1"/>
  <c r="N13" i="6"/>
  <c r="M19" i="6"/>
  <c r="M16" i="6"/>
  <c r="N16" i="6"/>
  <c r="K24" i="6" l="1"/>
  <c r="I24" i="6"/>
  <c r="J24" i="6"/>
  <c r="M15" i="6"/>
  <c r="M12" i="6"/>
  <c r="N15" i="6"/>
  <c r="M21" i="6"/>
  <c r="M18" i="6"/>
  <c r="N12" i="6"/>
  <c r="N18" i="6"/>
  <c r="N21" i="6"/>
  <c r="L24" i="6"/>
  <c r="M10" i="6"/>
  <c r="N10" i="6"/>
  <c r="N9" i="6" l="1"/>
  <c r="N24" i="6" s="1"/>
  <c r="M9" i="6"/>
  <c r="M24" i="6" s="1"/>
</calcChain>
</file>

<file path=xl/comments1.xml><?xml version="1.0" encoding="utf-8"?>
<comments xmlns="http://schemas.openxmlformats.org/spreadsheetml/2006/main">
  <authors>
    <author>User</author>
  </authors>
  <commentList>
    <comment ref="C22" authorId="0">
      <text>
        <r>
          <rPr>
            <b/>
            <sz val="10"/>
            <color indexed="81"/>
            <rFont val="Tahoma"/>
            <family val="2"/>
          </rPr>
          <t>User:
định mức 55 công cho 11 huyện. =&gt; 5 công/1 huyện</t>
        </r>
      </text>
    </comment>
  </commentList>
</comments>
</file>

<file path=xl/sharedStrings.xml><?xml version="1.0" encoding="utf-8"?>
<sst xmlns="http://schemas.openxmlformats.org/spreadsheetml/2006/main" count="438" uniqueCount="234">
  <si>
    <t>ĐƠN GIÁ LƯƠNG NGÀY</t>
  </si>
  <si>
    <t>STT</t>
  </si>
  <si>
    <t>Chức danh</t>
  </si>
  <si>
    <t>Hệ số lương</t>
  </si>
  <si>
    <t>KS4</t>
  </si>
  <si>
    <t>KS3</t>
  </si>
  <si>
    <t>KTV4</t>
  </si>
  <si>
    <t>Nội dung</t>
  </si>
  <si>
    <t>Định biên</t>
  </si>
  <si>
    <t>ĐVT</t>
  </si>
  <si>
    <t>Đơn giá
(đồng)</t>
  </si>
  <si>
    <t>Thành tiền
(đồng)</t>
  </si>
  <si>
    <t>Nội nghiệp</t>
  </si>
  <si>
    <t>Ngoại nghiệp</t>
  </si>
  <si>
    <t>3</t>
  </si>
  <si>
    <t>4</t>
  </si>
  <si>
    <t>7</t>
  </si>
  <si>
    <t>8</t>
  </si>
  <si>
    <t>9</t>
  </si>
  <si>
    <t>10</t>
  </si>
  <si>
    <t>11= (7*9)</t>
  </si>
  <si>
    <t>12=(8*10)</t>
  </si>
  <si>
    <t xml:space="preserve">Công tác chuẩn bị </t>
  </si>
  <si>
    <t>1.1</t>
  </si>
  <si>
    <t>Xác địch mục đích định giá đất cụ thể</t>
  </si>
  <si>
    <t>1KS3</t>
  </si>
  <si>
    <t>Công</t>
  </si>
  <si>
    <t>1.2</t>
  </si>
  <si>
    <t>Thu thập thông tin chung tại khu vực có thửa đất cần định giá</t>
  </si>
  <si>
    <t>1.3</t>
  </si>
  <si>
    <t>Rà soát, tổng hợp các thông tin chung tại khu vực cần định giá</t>
  </si>
  <si>
    <t>1.4</t>
  </si>
  <si>
    <t>Lập hồ sơ khu vực cần định giá và chuẩn bị biểu mẫu, phiếu điều tra.</t>
  </si>
  <si>
    <t>1KTV4</t>
  </si>
  <si>
    <t>2.1</t>
  </si>
  <si>
    <t>Điều tra, khảo sát các thông tin về thửa đất cần định giá</t>
  </si>
  <si>
    <t>Nhóm 2
 (1KS4+1KS3)</t>
  </si>
  <si>
    <t>Điều tra, khảo sát các thông tin để định giá đất theo các phương pháp định giá đất</t>
  </si>
  <si>
    <t>Tổng hợp, phân tích các thông tin để xác định giá đất theo các phương pháp định giá đất.</t>
  </si>
  <si>
    <t>Kiểm tra, rà soát và phân loại phiếu điều tra của từng vị trí đất</t>
  </si>
  <si>
    <t xml:space="preserve">     </t>
  </si>
  <si>
    <t>Áp dụng phương pháp định giá đất và xây dựng phương án giá đất</t>
  </si>
  <si>
    <t>3.1</t>
  </si>
  <si>
    <t>Áp dụng các phương pháp định giá đất để xác định giá đất</t>
  </si>
  <si>
    <t>Hiệu chỉnh kết quả xác định giá đất</t>
  </si>
  <si>
    <t>Xây dựng chứng thư định giá đất</t>
  </si>
  <si>
    <t>Xây dựng phương án giá đất</t>
  </si>
  <si>
    <t>Xây dựng báo cáo thuyết minh xây dựng phương án giá đất</t>
  </si>
  <si>
    <t>1 KTV4</t>
  </si>
  <si>
    <t>Cộng</t>
  </si>
  <si>
    <t>Tổng cộng</t>
  </si>
  <si>
    <t>Nhóm 2
(1KS4+1KS3)</t>
  </si>
  <si>
    <t>Nhóm 2 (1KS4+1KS3)</t>
  </si>
  <si>
    <t>Danh mục dụng cụ</t>
  </si>
  <si>
    <t>Đơn vị 
tính</t>
  </si>
  <si>
    <t>Thời hạn 
(tháng)</t>
  </si>
  <si>
    <t xml:space="preserve">Nguyên giá </t>
  </si>
  <si>
    <t xml:space="preserve">Đơn giá 
đồng/ca </t>
  </si>
  <si>
    <t xml:space="preserve">Thành tiền </t>
  </si>
  <si>
    <t>Tổng</t>
  </si>
  <si>
    <t>Bàn làm việc</t>
  </si>
  <si>
    <t>Cái</t>
  </si>
  <si>
    <t xml:space="preserve">Ghế văn phòng </t>
  </si>
  <si>
    <t>Tủ để tài liệu</t>
  </si>
  <si>
    <t>Dập ghim nhỏ (Bàn dập ghim)</t>
  </si>
  <si>
    <t>Quần áo bảo hộ lao động</t>
  </si>
  <si>
    <t>Bộ</t>
  </si>
  <si>
    <t>Giày cao cổ (Ủng)</t>
  </si>
  <si>
    <t>Đôi</t>
  </si>
  <si>
    <t>Tất (vớ)</t>
  </si>
  <si>
    <t>Cặp tài liệu</t>
  </si>
  <si>
    <t>Mũ cứng</t>
  </si>
  <si>
    <t>USB (4GB)</t>
  </si>
  <si>
    <t>Bộ lưu điện</t>
  </si>
  <si>
    <t>Áo mưa bạt</t>
  </si>
  <si>
    <t>Bình đựng nước uống</t>
  </si>
  <si>
    <t>Balô</t>
  </si>
  <si>
    <t>Thước nhựa 40cm</t>
  </si>
  <si>
    <t>Chuốt bút chì</t>
  </si>
  <si>
    <t>Đèn neon</t>
  </si>
  <si>
    <t>Máy tính casio</t>
  </si>
  <si>
    <t>Ổ ghi CD-ROM 0,4 KW</t>
  </si>
  <si>
    <t>Điện năng</t>
  </si>
  <si>
    <t>KW</t>
  </si>
  <si>
    <t>Cộng (cả 5% dụng cụ nhỏ, phụ)</t>
  </si>
  <si>
    <t xml:space="preserve">    2. Cơ cấu chi phí dụng cụ theo từng bước</t>
  </si>
  <si>
    <t>TT</t>
  </si>
  <si>
    <t>Nội dung công việc</t>
  </si>
  <si>
    <t>Cơ cấu %</t>
  </si>
  <si>
    <t>Thành tiền</t>
  </si>
  <si>
    <t xml:space="preserve">Nội nghiệp </t>
  </si>
  <si>
    <t>1</t>
  </si>
  <si>
    <t>2</t>
  </si>
  <si>
    <t>5</t>
  </si>
  <si>
    <t>6</t>
  </si>
  <si>
    <t>Công tác chuẩn bị</t>
  </si>
  <si>
    <t>Điều tra phân tích, tổng hợp thông tin về thửa đất, giá đất thị trường</t>
  </si>
  <si>
    <t>Hoàn thiện dự thảo phương án giá đất</t>
  </si>
  <si>
    <t>In, sao, lưu trữ, phát hành phương án giá đất</t>
  </si>
  <si>
    <t xml:space="preserve">Cộng Dụng cụ </t>
  </si>
  <si>
    <t>Đơn vị tính: đồng</t>
  </si>
  <si>
    <t>Định mức</t>
  </si>
  <si>
    <t>6=5/(4*26 ngày)</t>
  </si>
  <si>
    <t>9=6x7</t>
  </si>
  <si>
    <t>10=6x8</t>
  </si>
  <si>
    <t xml:space="preserve">Ngoại nghiệp </t>
  </si>
  <si>
    <t>CHI PHÍ THIẾT BỊ</t>
  </si>
  <si>
    <t>Danh mục thiết bị</t>
  </si>
  <si>
    <t>Đơn vị
 tính</t>
  </si>
  <si>
    <t>Công suất
 (kW/h)</t>
  </si>
  <si>
    <t>Đơn giá</t>
  </si>
  <si>
    <t>Thời hạn sử dụng (năm)</t>
  </si>
  <si>
    <t>Đơn giá/ca</t>
  </si>
  <si>
    <t xml:space="preserve">Chi phí năng lượng </t>
  </si>
  <si>
    <t>Chi phí khấu hao</t>
  </si>
  <si>
    <t>7=5/(6x500)</t>
  </si>
  <si>
    <t>11=7x9</t>
  </si>
  <si>
    <t>12=7x9</t>
  </si>
  <si>
    <t>13=8x10</t>
  </si>
  <si>
    <t>Máy in khổ A3</t>
  </si>
  <si>
    <t>0.5</t>
  </si>
  <si>
    <t>Bộ máy vi tính để bàn</t>
  </si>
  <si>
    <t>0.4</t>
  </si>
  <si>
    <t>Máy điều hòa nhiệt độ</t>
  </si>
  <si>
    <t>2.2</t>
  </si>
  <si>
    <t>Máy chiếu (slide)</t>
  </si>
  <si>
    <t>Máy vi tính xách tay</t>
  </si>
  <si>
    <t>Máy photocopy</t>
  </si>
  <si>
    <t>1.5</t>
  </si>
  <si>
    <t xml:space="preserve">Máy ảnh </t>
  </si>
  <si>
    <t>Máy quay phim</t>
  </si>
  <si>
    <t>Điện năng (cả 5% hao hụt trên dường dây)</t>
  </si>
  <si>
    <t>Công thiết bị</t>
  </si>
  <si>
    <t xml:space="preserve">  2. Cơ cấu chi phí thiết bị theo từng bước</t>
  </si>
  <si>
    <t>Thành tiền (đồng)</t>
  </si>
  <si>
    <t>Cộng Thiết bị</t>
  </si>
  <si>
    <t>Danh mục vật liệu</t>
  </si>
  <si>
    <t>Đĩa CD</t>
  </si>
  <si>
    <t>Băng dính to</t>
  </si>
  <si>
    <t>cuộn</t>
  </si>
  <si>
    <t>Bút dạ quang</t>
  </si>
  <si>
    <t>Cây</t>
  </si>
  <si>
    <t>Bút chì</t>
  </si>
  <si>
    <t>Gôm bút chì</t>
  </si>
  <si>
    <t>Cục</t>
  </si>
  <si>
    <t>Mực in A3 Laser</t>
  </si>
  <si>
    <t>Hộp</t>
  </si>
  <si>
    <t>Mực photocopy</t>
  </si>
  <si>
    <t>Bút bi</t>
  </si>
  <si>
    <t>Sổ ghi chép</t>
  </si>
  <si>
    <t>Quyển</t>
  </si>
  <si>
    <t>Bìa 3 dây</t>
  </si>
  <si>
    <t>Giấy A4</t>
  </si>
  <si>
    <t>Gram</t>
  </si>
  <si>
    <t>Giấy A3</t>
  </si>
  <si>
    <t>Ghim dập</t>
  </si>
  <si>
    <t>Ghim vòng</t>
  </si>
  <si>
    <t>Túi nylông đựng tài liệu</t>
  </si>
  <si>
    <t>Chiếc</t>
  </si>
  <si>
    <t>Cộng (cả 8% vật liệu phụ, vụn vặt):</t>
  </si>
  <si>
    <t xml:space="preserve">  2. Cơ cấu chi phí vật liệu theo từng bước</t>
  </si>
  <si>
    <t>Cộng Vật liệu</t>
  </si>
  <si>
    <r>
      <t xml:space="preserve">Định mức
</t>
    </r>
    <r>
      <rPr>
        <i/>
        <sz val="11"/>
        <rFont val="Times New Roman"/>
        <family val="1"/>
      </rPr>
      <t>(tính cho thửa đất hoặc khu đất trung bình)</t>
    </r>
  </si>
  <si>
    <t>Đơn vị tính: Đồng</t>
  </si>
  <si>
    <t>Nhân công</t>
  </si>
  <si>
    <t>Dụng cụ</t>
  </si>
  <si>
    <t>Thiết bị</t>
  </si>
  <si>
    <t>Vật liệu</t>
  </si>
  <si>
    <t>Chi phí trực tiếp</t>
  </si>
  <si>
    <t>Chi phí năng lượng</t>
  </si>
  <si>
    <t>Không có chi phí khấu hao</t>
  </si>
  <si>
    <t>Có chi phí khấu hao</t>
  </si>
  <si>
    <t>A</t>
  </si>
  <si>
    <t>B</t>
  </si>
  <si>
    <t>11 = 7+9</t>
  </si>
  <si>
    <t xml:space="preserve">Tổng cộng </t>
  </si>
  <si>
    <t>Ghi chú:</t>
  </si>
  <si>
    <t>CHI PHÍ NHÂN CÔNG</t>
  </si>
  <si>
    <t>CHI PHÍ DỤNG CỤ</t>
  </si>
  <si>
    <t>CHI PHÍ VẬT LIỆU</t>
  </si>
  <si>
    <r>
      <t xml:space="preserve">BHXH, y tế, TN,  CĐ </t>
    </r>
    <r>
      <rPr>
        <sz val="12"/>
        <rFont val="Times New Roman"/>
        <family val="1"/>
      </rPr>
      <t>(23,5%)</t>
    </r>
  </si>
  <si>
    <r>
      <t xml:space="preserve">Lương tháng
</t>
    </r>
    <r>
      <rPr>
        <sz val="12"/>
        <rFont val="Times New Roman"/>
        <family val="1"/>
      </rPr>
      <t>(đồng)</t>
    </r>
  </si>
  <si>
    <r>
      <t xml:space="preserve">Lương tháng/26 ngày
</t>
    </r>
    <r>
      <rPr>
        <sz val="12"/>
        <rFont val="Times New Roman"/>
        <family val="1"/>
      </rPr>
      <t>(đồng)</t>
    </r>
  </si>
  <si>
    <t>7 = 5/26</t>
  </si>
  <si>
    <t>8=5/(6x250)</t>
  </si>
  <si>
    <t>7=4x5</t>
  </si>
  <si>
    <t>8=4x6</t>
  </si>
  <si>
    <t xml:space="preserve">Quạt thông gió </t>
  </si>
  <si>
    <t xml:space="preserve">Quạt trần </t>
  </si>
  <si>
    <t>*</t>
  </si>
  <si>
    <t>Khu vực
Diện tích (ha)</t>
  </si>
  <si>
    <t>Thị trấn, phường</t>
  </si>
  <si>
    <t>≤ 0,1</t>
  </si>
  <si>
    <t>≥ 500</t>
  </si>
  <si>
    <t>- Trường hợp diện tích của khu đất hoặc thửa đất cụ thể không có trong Bảng 01 thì được xác định theo công thức nội suy như sau:</t>
  </si>
  <si>
    <t>Trong đó:</t>
  </si>
  <si>
    <r>
      <t>K</t>
    </r>
    <r>
      <rPr>
        <vertAlign val="subscript"/>
        <sz val="11"/>
        <color theme="1"/>
        <rFont val="Times New Roman"/>
        <family val="1"/>
      </rPr>
      <t>i</t>
    </r>
    <r>
      <rPr>
        <sz val="11"/>
        <color theme="1"/>
        <rFont val="Times New Roman"/>
        <family val="1"/>
      </rPr>
      <t xml:space="preserve"> = K</t>
    </r>
    <r>
      <rPr>
        <vertAlign val="subscript"/>
        <sz val="11"/>
        <color theme="1"/>
        <rFont val="Times New Roman"/>
        <family val="1"/>
      </rPr>
      <t>a</t>
    </r>
    <r>
      <rPr>
        <sz val="11"/>
        <color theme="1"/>
        <rFont val="Times New Roman"/>
        <family val="1"/>
      </rPr>
      <t xml:space="preserve"> +</t>
    </r>
  </si>
  <si>
    <r>
      <t>K</t>
    </r>
    <r>
      <rPr>
        <vertAlign val="subscript"/>
        <sz val="11"/>
        <color theme="1"/>
        <rFont val="Times New Roman"/>
        <family val="1"/>
      </rPr>
      <t>b</t>
    </r>
    <r>
      <rPr>
        <sz val="11"/>
        <color theme="1"/>
        <rFont val="Times New Roman"/>
        <family val="1"/>
      </rPr>
      <t xml:space="preserve"> - K</t>
    </r>
    <r>
      <rPr>
        <vertAlign val="subscript"/>
        <sz val="11"/>
        <color theme="1"/>
        <rFont val="Times New Roman"/>
        <family val="1"/>
      </rPr>
      <t>a</t>
    </r>
  </si>
  <si>
    <r>
      <t>x (S</t>
    </r>
    <r>
      <rPr>
        <vertAlign val="subscript"/>
        <sz val="11"/>
        <color theme="1"/>
        <rFont val="Times New Roman"/>
        <family val="1"/>
      </rPr>
      <t>i</t>
    </r>
    <r>
      <rPr>
        <sz val="11"/>
        <color theme="1"/>
        <rFont val="Times New Roman"/>
        <family val="1"/>
      </rPr>
      <t xml:space="preserve"> - S</t>
    </r>
    <r>
      <rPr>
        <vertAlign val="subscript"/>
        <sz val="11"/>
        <color theme="1"/>
        <rFont val="Times New Roman"/>
        <family val="1"/>
      </rPr>
      <t>a</t>
    </r>
    <r>
      <rPr>
        <sz val="11"/>
        <color theme="1"/>
        <rFont val="Times New Roman"/>
        <family val="1"/>
      </rPr>
      <t>)</t>
    </r>
  </si>
  <si>
    <r>
      <t>S</t>
    </r>
    <r>
      <rPr>
        <vertAlign val="subscript"/>
        <sz val="11"/>
        <color theme="1"/>
        <rFont val="Times New Roman"/>
        <family val="1"/>
      </rPr>
      <t>b</t>
    </r>
    <r>
      <rPr>
        <sz val="11"/>
        <color theme="1"/>
        <rFont val="Times New Roman"/>
        <family val="1"/>
      </rPr>
      <t xml:space="preserve"> - S</t>
    </r>
    <r>
      <rPr>
        <vertAlign val="subscript"/>
        <sz val="11"/>
        <color theme="1"/>
        <rFont val="Times New Roman"/>
        <family val="1"/>
      </rPr>
      <t>a</t>
    </r>
  </si>
  <si>
    <r>
      <t>K</t>
    </r>
    <r>
      <rPr>
        <vertAlign val="subscript"/>
        <sz val="11"/>
        <color theme="1"/>
        <rFont val="Times New Roman"/>
        <family val="1"/>
      </rPr>
      <t>i</t>
    </r>
    <r>
      <rPr>
        <sz val="11"/>
        <color theme="1"/>
        <rFont val="Times New Roman"/>
        <family val="1"/>
      </rPr>
      <t>: Hệ số quy mô diện tích và khu vực của thửa đất hoặc khu đất cần tính (theo ha)</t>
    </r>
  </si>
  <si>
    <r>
      <t>K</t>
    </r>
    <r>
      <rPr>
        <vertAlign val="subscript"/>
        <sz val="11"/>
        <color theme="1"/>
        <rFont val="Times New Roman"/>
        <family val="1"/>
      </rPr>
      <t>a</t>
    </r>
    <r>
      <rPr>
        <sz val="11"/>
        <color theme="1"/>
        <rFont val="Times New Roman"/>
        <family val="1"/>
      </rPr>
      <t>: Hệ số quy mô diện tích và khu vực cận dưới</t>
    </r>
  </si>
  <si>
    <r>
      <t>K</t>
    </r>
    <r>
      <rPr>
        <vertAlign val="subscript"/>
        <sz val="11"/>
        <color theme="1"/>
        <rFont val="Times New Roman"/>
        <family val="1"/>
      </rPr>
      <t>b</t>
    </r>
    <r>
      <rPr>
        <sz val="11"/>
        <color theme="1"/>
        <rFont val="Times New Roman"/>
        <family val="1"/>
      </rPr>
      <t>: Hệ số quy mô diện tích và khu vực cận trên</t>
    </r>
  </si>
  <si>
    <r>
      <t>S</t>
    </r>
    <r>
      <rPr>
        <vertAlign val="subscript"/>
        <sz val="11"/>
        <color theme="1"/>
        <rFont val="Times New Roman"/>
        <family val="1"/>
      </rPr>
      <t>i</t>
    </r>
    <r>
      <rPr>
        <sz val="11"/>
        <color theme="1"/>
        <rFont val="Times New Roman"/>
        <family val="1"/>
      </rPr>
      <t>: Diện tích của thửa đất hoặc khu đất cần tính (theo ha)</t>
    </r>
  </si>
  <si>
    <r>
      <t>S</t>
    </r>
    <r>
      <rPr>
        <vertAlign val="subscript"/>
        <sz val="11"/>
        <color theme="1"/>
        <rFont val="Times New Roman"/>
        <family val="1"/>
      </rPr>
      <t>a</t>
    </r>
    <r>
      <rPr>
        <sz val="11"/>
        <color theme="1"/>
        <rFont val="Times New Roman"/>
        <family val="1"/>
      </rPr>
      <t>: Diện tích cận dưới</t>
    </r>
  </si>
  <si>
    <r>
      <t>S</t>
    </r>
    <r>
      <rPr>
        <vertAlign val="subscript"/>
        <sz val="11"/>
        <color theme="1"/>
        <rFont val="Times New Roman"/>
        <family val="1"/>
      </rPr>
      <t>b</t>
    </r>
    <r>
      <rPr>
        <sz val="11"/>
        <color theme="1"/>
        <rFont val="Times New Roman"/>
        <family val="1"/>
      </rPr>
      <t>: Diện tích cận trên</t>
    </r>
  </si>
  <si>
    <t>Xã đồng bằng</t>
  </si>
  <si>
    <t>Hệ số K</t>
  </si>
  <si>
    <t>7 = ((2+3+4)*1)+6</t>
  </si>
  <si>
    <t>8 = ((2+3+4+5)*1)+6</t>
  </si>
  <si>
    <t>12 = 8+10</t>
  </si>
  <si>
    <t xml:space="preserve">Đối với đất ở </t>
  </si>
  <si>
    <t>Đơn giá định giá đất cụ thể theo phương pháp so sánh trực tiếp, chiết trừ, thu nhập và thặng dư đối với đất ở</t>
  </si>
  <si>
    <r>
      <t xml:space="preserve">Chi phí chung
</t>
    </r>
    <r>
      <rPr>
        <i/>
        <sz val="10"/>
        <rFont val="Times New Roman"/>
        <family val="1"/>
      </rPr>
      <t>(Nội nghiệp 15%; Ngoại nghiệp 20%)</t>
    </r>
  </si>
  <si>
    <t>2 = 1x1.800.000</t>
  </si>
  <si>
    <r>
      <t xml:space="preserve">Lương cấp bậc </t>
    </r>
    <r>
      <rPr>
        <sz val="12"/>
        <rFont val="Times New Roman"/>
        <family val="1"/>
      </rPr>
      <t>(1.800.000)</t>
    </r>
  </si>
  <si>
    <t>Điều tra, tổng hợp, phân tích thông tin về thửa đất, giá dất thị trường</t>
  </si>
  <si>
    <t>Phụ lục III.1.1</t>
  </si>
  <si>
    <t>Phụ lục III.1.2</t>
  </si>
  <si>
    <t>Phụ lục III.1.3</t>
  </si>
  <si>
    <t>Phụ lục III.1.4</t>
  </si>
  <si>
    <t>PHỤ LỤC III.1</t>
  </si>
  <si>
    <t>(Ban hành kèm theo Quyết định  số       /2023/QĐ-UBND ngày       tháng       năm 2023 của Ủy ban nhân dân tỉnh Trà Vinh)</t>
  </si>
  <si>
    <r>
      <t xml:space="preserve">Bảng 01: Hệ số Ki </t>
    </r>
    <r>
      <rPr>
        <sz val="11"/>
        <color theme="1"/>
        <rFont val="Times New Roman"/>
        <family val="1"/>
      </rPr>
      <t>của phương pháp so sánh trực tiếp, chiết trừ, thu nhập và thặng dư</t>
    </r>
  </si>
  <si>
    <t>3 = 2 x 23,5%</t>
  </si>
  <si>
    <t>5 = 2+3+4</t>
  </si>
  <si>
    <t>6 = 4/26</t>
  </si>
  <si>
    <t>4 = 2+3</t>
  </si>
  <si>
    <r>
      <rPr>
        <b/>
        <sz val="11"/>
        <color rgb="FF000000"/>
        <rFont val="Times New Roman"/>
        <family val="1"/>
      </rPr>
      <t>2.</t>
    </r>
    <r>
      <rPr>
        <sz val="11"/>
        <color rgb="FF000000"/>
        <rFont val="Times New Roman"/>
        <family val="1"/>
      </rPr>
      <t xml:space="preserve"> </t>
    </r>
    <r>
      <rPr>
        <b/>
        <sz val="11"/>
        <color rgb="FF000000"/>
        <rFont val="Times New Roman"/>
        <family val="1"/>
      </rPr>
      <t>Hệ số Ksd:</t>
    </r>
    <r>
      <rPr>
        <sz val="11"/>
        <color rgb="FF000000"/>
        <rFont val="Times New Roman"/>
        <family val="1"/>
      </rPr>
      <t xml:space="preserve"> là hệ số quy định về số lượng mục đích sử dụng của thửa đất.
Trường hợp thửa đất hoặc khu đất cần định giá có nhiều mục đích sử dụng (chung cư, biệt thự, đất ở liền kề, văn phòng cho thuê, trung tâm thương mại, khách sạn, nhà trẻ…) thì việc tính mức thực hiện như sau:</t>
    </r>
  </si>
  <si>
    <r>
      <t xml:space="preserve">Đơn giá tại Phụ lục III.1 tính cho khu vực định giá đất trung bình có 01 mục đích sử dụng, tại địa bàn 01 xã; có diện tích 01 ha. Khi tính mức cho thửa đất hoặc khu đất cụ thể thì căn cứ vào hệ số như sau:
</t>
    </r>
    <r>
      <rPr>
        <b/>
        <sz val="11"/>
        <color rgb="FF000000"/>
        <rFont val="Times New Roman"/>
        <family val="1"/>
      </rPr>
      <t>Hệ số K</t>
    </r>
    <r>
      <rPr>
        <sz val="11"/>
        <color rgb="FF000000"/>
        <rFont val="Times New Roman"/>
        <family val="1"/>
      </rPr>
      <t xml:space="preserve"> = Ki x Ksd x Ktđ x Kqh
Hệ số K tăng giảm tỷ lệ thuận với các hệ số: Ki, Ksd, Ktđ, Kqh. Các hệ số trên không tính toàn bộ mà chỉ tính khi thửa đất cần định giá nằm trong quy định của các mục đó
</t>
    </r>
    <r>
      <rPr>
        <b/>
        <sz val="11"/>
        <color rgb="FF000000"/>
        <rFont val="Times New Roman"/>
        <family val="1"/>
      </rPr>
      <t>1.</t>
    </r>
    <r>
      <rPr>
        <sz val="11"/>
        <color rgb="FF000000"/>
        <rFont val="Times New Roman"/>
        <family val="1"/>
      </rPr>
      <t xml:space="preserve"> </t>
    </r>
    <r>
      <rPr>
        <b/>
        <sz val="11"/>
        <color rgb="FF000000"/>
        <rFont val="Times New Roman"/>
        <family val="1"/>
      </rPr>
      <t>Hệ số Ki:</t>
    </r>
    <r>
      <rPr>
        <sz val="11"/>
        <color rgb="FF000000"/>
        <rFont val="Times New Roman"/>
        <family val="1"/>
      </rPr>
      <t xml:space="preserve"> Hệ số Ki là hệ số quy mô diện tích và khu vực áp dụng cho mục 02 và mục 03 của Phụ lục III.1</t>
    </r>
  </si>
  <si>
    <r>
      <rPr>
        <b/>
        <sz val="11"/>
        <rFont val="Times New Roman"/>
        <family val="1"/>
      </rPr>
      <t>3. Hệ số Ktđ</t>
    </r>
    <r>
      <rPr>
        <sz val="11"/>
        <rFont val="Times New Roman"/>
        <family val="1"/>
      </rPr>
      <t xml:space="preserve"> là hệ số quy định số lượng thửa đất của khu đất cần định giá có diện tích lớn. Cụ thể như sau:
Trường hợp khu đất cần định giá có diện tích lớn trên 1 ha, trong đó có nhiều thửa đất thì việc tính mức thực hiện như sau:
a) Đối với mục 2 và mục 3:
- Đối với trường hợp thửa đất có đặc điểm tương tự về mục đích sử dụng đất, vị trí, khả năng sinh lợi, điều kiện kết cấu hạ tầng kỹ thuật và hạ tầng xã hội, diện tích, kích thước, hình thể và tình trạng pháp lý về quyền sử dụng đất thì chỉ tính mức đối với 01 thửa đất. Đối với khu đất có 02 thửa đất thì nhân với hệ số Ktđ =1,3; đối với khu đất có trên 02 thửa đất thì được bổ sung hệ số 0,02 cho mỗi 01 thửa đất tăng thêm;
- Đối với trường hợp các thửa đất khác nhau về các đặc điểm nêu trên thì tính Ktđ cho các thửa đất;
b) Các mục còn lại của Phụ lục III.1 nhân với hệ số Ktđ =1,3</t>
    </r>
  </si>
  <si>
    <t>Đơn giá áp dụng cho thửa đất hoặc khu đất trung bình có 01 mục đích sử dụng, diện tích 1ha, tại địa bàn 01 xã</t>
  </si>
  <si>
    <r>
      <rPr>
        <b/>
        <sz val="11"/>
        <rFont val="Times New Roman"/>
        <family val="1"/>
      </rPr>
      <t>4. Hệ số Kqh:</t>
    </r>
    <r>
      <rPr>
        <sz val="11"/>
        <rFont val="Times New Roman"/>
        <family val="1"/>
      </rPr>
      <t xml:space="preserve"> Trường hợp thửa đất hoặc khu đất cần định giá của tổ chức kinh tế được Nhà nước giao đất, cho thuê đất, cho phép chuyển mục đích sử dụng đất để thực hiện dự án đầu tư đã hoàn thành nghĩa vụ tài chính, sau đó được cơ quan nhà nước có thẩm quyền cho phép thay đổi quy hoạch xây dựng chi tiết dẫn đến thay đổi hệ số sử dụng đất (mật độ, chiều cao của công trình) mà phải xác định giá đất theo quy hoạch xây dựng chi tiết trước và sau khi điều chỉnh tại cùng thời điểm được cơ quan nhà nước có thẩm quyền cho phép thay đổi quy hoạch thì nhân với hệ số Kqh=1,5 đối với mục 2 và mục 3 của Phụ lục III.1.
</t>
    </r>
    <r>
      <rPr>
        <b/>
        <sz val="11"/>
        <rFont val="Times New Roman"/>
        <family val="1"/>
      </rPr>
      <t>5</t>
    </r>
    <r>
      <rPr>
        <sz val="11"/>
        <rFont val="Times New Roman"/>
        <family val="1"/>
      </rPr>
      <t>. Trường hợp xác định giá đất để tính bồi thường khi Nhà nước thu hồi đất của hộ gia đình, cá nhân đối với thửa đất có diện tích nhỏ dưới 0,1 ha thì nhân với hệ số K=0,5 đối với mục 2 và mục 3 của Phụ lục III.1</t>
    </r>
  </si>
  <si>
    <t>a) Đối với hệ số Ksd  áp dụng cho mục 2 và mục 3 của Phụ lục III.1  
- Trường hợp có thể tách được diện tích của từng mục đích sử dụng thì tính Ksd theo diện tích của từng mục đích sử dụng;
- Trường hợp không tách được diện tích của từng mục đích sử dụng thì tính chung và áp dụng mức của mục đích sử dụng có diện tích lớn nhất. Đối với thửa đất hoặc khu đất có 02 mục đích sử dụng thì nhân với hệ số Ksd=1,5; đối với thửa đất hoặc khu đất có trên 02 mục đích sử dụng thì được bổ sung hệ số 0,2 cho mỗi 01 mục đích tăng thêm;     
b) Các mục còn lại của Phụ lục III.1 nhân với hệ số Ksd = 1,3.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</si>
</sst>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0_);_(* \(#,##0\);_(* &quot;-&quot;??_);_(@_)"/>
    <numFmt numFmtId="166" formatCode="#,##0;[Red]#,##0"/>
    <numFmt numFmtId="167" formatCode="#,##0.00;[Red]#,##0.00"/>
    <numFmt numFmtId="168" formatCode="#.##0"/>
    <numFmt numFmtId="169" formatCode="_(* #,##0_);_(* \(#,##0\);_(* &quot;-&quot;???_);_(@_)"/>
  </numFmts>
  <fonts count="33" x14ac:knownFonts="1">
    <font>
      <sz val="14"/>
      <color theme="1"/>
      <name val="Times New Roman"/>
      <family val="2"/>
    </font>
    <font>
      <sz val="14"/>
      <color theme="1"/>
      <name val="Times New Roman"/>
      <family val="2"/>
    </font>
    <font>
      <sz val="12"/>
      <color theme="1"/>
      <name val="Times New Roman"/>
      <family val="2"/>
    </font>
    <font>
      <sz val="12"/>
      <name val="Arial"/>
      <family val="2"/>
    </font>
    <font>
      <sz val="12"/>
      <name val="Times New Roman"/>
      <family val="1"/>
    </font>
    <font>
      <b/>
      <sz val="12"/>
      <name val="Times New Roman"/>
      <family val="1"/>
    </font>
    <font>
      <b/>
      <sz val="10"/>
      <color indexed="81"/>
      <name val="Tahoma"/>
      <family val="2"/>
    </font>
    <font>
      <b/>
      <sz val="11"/>
      <name val="Times New Roman"/>
      <family val="1"/>
    </font>
    <font>
      <sz val="11"/>
      <color theme="1"/>
      <name val="Times New Roman"/>
      <family val="2"/>
    </font>
    <font>
      <sz val="11"/>
      <name val="Times New Roman"/>
      <family val="1"/>
    </font>
    <font>
      <sz val="11"/>
      <name val="Arial"/>
      <family val="2"/>
    </font>
    <font>
      <b/>
      <sz val="11"/>
      <name val=".VnTime"/>
      <family val="2"/>
    </font>
    <font>
      <b/>
      <sz val="11"/>
      <name val="Times New Roman"/>
      <family val="1"/>
      <charset val="163"/>
    </font>
    <font>
      <sz val="12"/>
      <name val=".VnTime"/>
      <family val="2"/>
    </font>
    <font>
      <i/>
      <sz val="11"/>
      <name val="Times New Roman"/>
      <family val="1"/>
    </font>
    <font>
      <sz val="11"/>
      <color indexed="8"/>
      <name val="Times New Roman"/>
      <family val="1"/>
    </font>
    <font>
      <sz val="11"/>
      <name val="Times New Roman"/>
      <family val="1"/>
      <charset val="163"/>
    </font>
    <font>
      <b/>
      <i/>
      <sz val="11"/>
      <name val="Times New Roman"/>
      <family val="1"/>
    </font>
    <font>
      <b/>
      <u/>
      <sz val="11"/>
      <name val="Times New Roman"/>
      <family val="1"/>
    </font>
    <font>
      <b/>
      <sz val="11"/>
      <color theme="0"/>
      <name val="Times New Roman"/>
      <family val="1"/>
    </font>
    <font>
      <sz val="11"/>
      <color theme="0"/>
      <name val="Times New Roman"/>
      <family val="1"/>
    </font>
    <font>
      <b/>
      <sz val="12"/>
      <name val=".VnTime"/>
      <family val="2"/>
    </font>
    <font>
      <sz val="11"/>
      <color rgb="FF000000"/>
      <name val="Times New Roman"/>
      <family val="1"/>
    </font>
    <font>
      <b/>
      <sz val="13"/>
      <color theme="1"/>
      <name val="Times New Roman"/>
      <family val="1"/>
    </font>
    <font>
      <sz val="13"/>
      <color theme="1"/>
      <name val="Times New Roman"/>
      <family val="1"/>
    </font>
    <font>
      <b/>
      <sz val="11"/>
      <color theme="1"/>
      <name val="Times New Roman"/>
      <family val="1"/>
    </font>
    <font>
      <sz val="11"/>
      <color theme="1"/>
      <name val="Times New Roman"/>
      <family val="1"/>
    </font>
    <font>
      <b/>
      <sz val="11"/>
      <color rgb="FF000000"/>
      <name val="Times New Roman"/>
      <family val="1"/>
    </font>
    <font>
      <vertAlign val="subscript"/>
      <sz val="11"/>
      <color theme="1"/>
      <name val="Times New Roman"/>
      <family val="1"/>
    </font>
    <font>
      <i/>
      <sz val="11"/>
      <color theme="1"/>
      <name val="Times New Roman"/>
      <family val="1"/>
    </font>
    <font>
      <b/>
      <sz val="10"/>
      <name val="Times New Roman"/>
      <family val="1"/>
    </font>
    <font>
      <i/>
      <sz val="10"/>
      <name val="Times New Roman"/>
      <family val="1"/>
    </font>
    <font>
      <sz val="1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164" fontId="1" fillId="0" borderId="0" applyFont="0" applyFill="0" applyBorder="0" applyAlignment="0" applyProtection="0"/>
    <xf numFmtId="0" fontId="3" fillId="0" borderId="0"/>
    <xf numFmtId="0" fontId="13" fillId="0" borderId="0"/>
  </cellStyleXfs>
  <cellXfs count="298">
    <xf numFmtId="0" fontId="0" fillId="0" borderId="0" xfId="0"/>
    <xf numFmtId="0" fontId="2" fillId="0" borderId="0" xfId="0" applyFont="1" applyAlignment="1">
      <alignment horizontal="justify" vertical="center" wrapText="1"/>
    </xf>
    <xf numFmtId="3" fontId="2" fillId="0" borderId="0" xfId="0" applyNumberFormat="1" applyFont="1" applyAlignment="1">
      <alignment horizontal="right" vertical="center" wrapText="1"/>
    </xf>
    <xf numFmtId="0" fontId="8" fillId="0" borderId="0" xfId="0" applyFont="1"/>
    <xf numFmtId="0" fontId="9" fillId="0" borderId="2" xfId="0" applyFont="1" applyBorder="1" applyAlignment="1">
      <alignment horizontal="center" vertical="center"/>
    </xf>
    <xf numFmtId="0" fontId="7" fillId="0" borderId="2" xfId="0" applyFont="1" applyBorder="1" applyAlignment="1">
      <alignment vertical="center"/>
    </xf>
    <xf numFmtId="164" fontId="9" fillId="0" borderId="2" xfId="1" applyFont="1" applyFill="1" applyBorder="1" applyAlignment="1">
      <alignment vertical="center"/>
    </xf>
    <xf numFmtId="165" fontId="9" fillId="0" borderId="2" xfId="1" applyNumberFormat="1" applyFont="1" applyFill="1" applyBorder="1" applyAlignment="1">
      <alignment vertical="center"/>
    </xf>
    <xf numFmtId="164" fontId="9" fillId="0" borderId="1" xfId="1" applyFont="1" applyFill="1" applyBorder="1" applyAlignment="1">
      <alignment horizontal="center" vertical="center" wrapText="1"/>
    </xf>
    <xf numFmtId="165"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5" fontId="9" fillId="0" borderId="1" xfId="1"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wrapText="1"/>
    </xf>
    <xf numFmtId="164" fontId="7" fillId="0" borderId="1" xfId="1" applyFont="1" applyFill="1" applyBorder="1" applyAlignment="1">
      <alignment horizontal="center" vertical="center"/>
    </xf>
    <xf numFmtId="165" fontId="7" fillId="0" borderId="1" xfId="1" applyNumberFormat="1" applyFont="1" applyFill="1" applyBorder="1" applyAlignment="1">
      <alignment horizontal="center" vertical="center"/>
    </xf>
    <xf numFmtId="165" fontId="7" fillId="0" borderId="1" xfId="1" applyNumberFormat="1" applyFont="1" applyFill="1" applyBorder="1" applyAlignment="1">
      <alignment vertical="center"/>
    </xf>
    <xf numFmtId="0" fontId="9" fillId="0" borderId="1" xfId="0" applyFont="1" applyBorder="1" applyAlignment="1">
      <alignment horizontal="center" vertical="center"/>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164" fontId="9" fillId="0" borderId="1" xfId="1" applyFont="1" applyFill="1" applyBorder="1" applyAlignment="1">
      <alignment horizontal="center" vertical="center"/>
    </xf>
    <xf numFmtId="165" fontId="9" fillId="0" borderId="1" xfId="1" applyNumberFormat="1" applyFont="1" applyFill="1" applyBorder="1" applyAlignment="1">
      <alignment horizontal="center" vertical="center"/>
    </xf>
    <xf numFmtId="165" fontId="9" fillId="0" borderId="1" xfId="1" applyNumberFormat="1" applyFont="1" applyFill="1" applyBorder="1" applyAlignment="1">
      <alignment vertical="center"/>
    </xf>
    <xf numFmtId="165" fontId="7" fillId="0" borderId="1" xfId="1" applyNumberFormat="1" applyFont="1" applyFill="1" applyBorder="1" applyAlignment="1">
      <alignment horizontal="justify" vertical="center" wrapText="1"/>
    </xf>
    <xf numFmtId="165" fontId="7" fillId="2" borderId="1" xfId="1" applyNumberFormat="1" applyFont="1" applyFill="1" applyBorder="1" applyAlignment="1">
      <alignment vertical="center"/>
    </xf>
    <xf numFmtId="165" fontId="9" fillId="2" borderId="1" xfId="1" applyNumberFormat="1" applyFont="1" applyFill="1" applyBorder="1" applyAlignment="1">
      <alignment vertical="center"/>
    </xf>
    <xf numFmtId="165" fontId="12" fillId="0" borderId="1" xfId="1" applyNumberFormat="1" applyFont="1" applyFill="1" applyBorder="1" applyAlignment="1">
      <alignment horizontal="justify"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64" fontId="9" fillId="0" borderId="2" xfId="1" applyFont="1" applyFill="1" applyBorder="1" applyAlignment="1">
      <alignment horizontal="center" vertical="center"/>
    </xf>
    <xf numFmtId="0" fontId="8" fillId="0" borderId="0" xfId="0" applyFont="1" applyAlignment="1">
      <alignment horizontal="center"/>
    </xf>
    <xf numFmtId="39" fontId="9" fillId="0" borderId="1" xfId="1" applyNumberFormat="1" applyFont="1" applyFill="1" applyBorder="1" applyAlignment="1">
      <alignment horizontal="center" vertical="center"/>
    </xf>
    <xf numFmtId="39" fontId="7" fillId="0" borderId="1" xfId="1" applyNumberFormat="1" applyFont="1" applyFill="1" applyBorder="1" applyAlignment="1">
      <alignment horizontal="center" vertical="center"/>
    </xf>
    <xf numFmtId="0" fontId="7" fillId="0" borderId="5" xfId="0" applyFont="1" applyBorder="1" applyAlignment="1">
      <alignment vertical="center"/>
    </xf>
    <xf numFmtId="0" fontId="7" fillId="0" borderId="0" xfId="3" applyFont="1" applyAlignment="1">
      <alignment horizontal="center" vertical="center"/>
    </xf>
    <xf numFmtId="1" fontId="9" fillId="0" borderId="1" xfId="3" applyNumberFormat="1" applyFont="1" applyBorder="1" applyAlignment="1">
      <alignment horizontal="center" vertical="center"/>
    </xf>
    <xf numFmtId="49" fontId="9" fillId="0" borderId="1" xfId="3" applyNumberFormat="1" applyFont="1" applyBorder="1" applyAlignment="1">
      <alignment vertical="center"/>
    </xf>
    <xf numFmtId="49" fontId="9" fillId="0" borderId="1" xfId="3" applyNumberFormat="1" applyFont="1" applyBorder="1" applyAlignment="1">
      <alignment horizontal="center" vertical="center"/>
    </xf>
    <xf numFmtId="165" fontId="9" fillId="0" borderId="1" xfId="1" applyNumberFormat="1" applyFont="1" applyFill="1" applyBorder="1" applyAlignment="1">
      <alignment horizontal="right" vertical="center"/>
    </xf>
    <xf numFmtId="166" fontId="9" fillId="0" borderId="1" xfId="1" applyNumberFormat="1" applyFont="1" applyFill="1" applyBorder="1" applyAlignment="1">
      <alignment horizontal="right" vertical="center"/>
    </xf>
    <xf numFmtId="0" fontId="9" fillId="0" borderId="0" xfId="3" applyFont="1" applyAlignment="1">
      <alignment vertical="center"/>
    </xf>
    <xf numFmtId="165" fontId="9" fillId="2" borderId="1" xfId="1" applyNumberFormat="1" applyFont="1" applyFill="1" applyBorder="1" applyAlignment="1">
      <alignment horizontal="right" vertical="center"/>
    </xf>
    <xf numFmtId="166" fontId="7" fillId="0" borderId="1" xfId="1" applyNumberFormat="1" applyFont="1" applyFill="1" applyBorder="1" applyAlignment="1">
      <alignment horizontal="right" vertical="center"/>
    </xf>
    <xf numFmtId="165" fontId="7" fillId="0" borderId="1" xfId="1" applyNumberFormat="1" applyFont="1" applyFill="1" applyBorder="1" applyAlignment="1">
      <alignment horizontal="right" vertical="center"/>
    </xf>
    <xf numFmtId="165" fontId="7" fillId="0" borderId="0" xfId="3" applyNumberFormat="1" applyFont="1" applyAlignment="1">
      <alignment vertical="center"/>
    </xf>
    <xf numFmtId="0" fontId="7" fillId="0" borderId="0" xfId="3" applyFont="1" applyAlignment="1">
      <alignment vertical="center"/>
    </xf>
    <xf numFmtId="165" fontId="7" fillId="0" borderId="0" xfId="1" applyNumberFormat="1" applyFont="1" applyFill="1" applyBorder="1" applyAlignment="1">
      <alignment horizontal="right" vertical="center"/>
    </xf>
    <xf numFmtId="49" fontId="9" fillId="0" borderId="1" xfId="0" applyNumberFormat="1" applyFont="1" applyBorder="1" applyAlignment="1">
      <alignment horizontal="center" vertical="center" wrapText="1"/>
    </xf>
    <xf numFmtId="49" fontId="7" fillId="0" borderId="0" xfId="3" applyNumberFormat="1" applyFont="1" applyAlignment="1">
      <alignment horizontal="center" vertical="center"/>
    </xf>
    <xf numFmtId="166" fontId="7" fillId="0" borderId="0" xfId="3" applyNumberFormat="1" applyFont="1" applyAlignment="1">
      <alignment horizontal="right" vertical="center"/>
    </xf>
    <xf numFmtId="1" fontId="9" fillId="0" borderId="1" xfId="3" applyNumberFormat="1" applyFont="1" applyBorder="1" applyAlignment="1">
      <alignment horizontal="right" vertical="center"/>
    </xf>
    <xf numFmtId="0" fontId="14" fillId="0" borderId="0" xfId="3" applyFont="1" applyAlignment="1">
      <alignment horizontal="center" vertical="center"/>
    </xf>
    <xf numFmtId="0" fontId="14" fillId="0" borderId="0" xfId="3" applyFont="1" applyAlignment="1">
      <alignment vertical="center"/>
    </xf>
    <xf numFmtId="165" fontId="14" fillId="0" borderId="0" xfId="1" applyNumberFormat="1" applyFont="1" applyFill="1" applyAlignment="1">
      <alignment horizontal="right" vertical="center"/>
    </xf>
    <xf numFmtId="2" fontId="14" fillId="0" borderId="0" xfId="1" applyNumberFormat="1" applyFont="1" applyFill="1" applyAlignment="1">
      <alignment horizontal="right" vertical="center"/>
    </xf>
    <xf numFmtId="0" fontId="14" fillId="0" borderId="0" xfId="3" applyFont="1" applyAlignment="1">
      <alignment horizontal="right" vertical="center"/>
    </xf>
    <xf numFmtId="49" fontId="9" fillId="0" borderId="1" xfId="3" applyNumberFormat="1" applyFont="1" applyBorder="1" applyAlignment="1">
      <alignment horizontal="center" vertical="center" wrapText="1"/>
    </xf>
    <xf numFmtId="49" fontId="9" fillId="0" borderId="7" xfId="3" applyNumberFormat="1" applyFont="1" applyBorder="1" applyAlignment="1">
      <alignment horizontal="center" vertical="center"/>
    </xf>
    <xf numFmtId="37" fontId="9" fillId="0" borderId="1" xfId="1" applyNumberFormat="1" applyFont="1" applyFill="1" applyBorder="1" applyAlignment="1">
      <alignment horizontal="center" vertical="center"/>
    </xf>
    <xf numFmtId="3" fontId="9" fillId="0" borderId="1" xfId="3" applyNumberFormat="1" applyFont="1" applyBorder="1" applyAlignment="1">
      <alignment horizontal="right" vertical="center"/>
    </xf>
    <xf numFmtId="49" fontId="9" fillId="0" borderId="5" xfId="3" applyNumberFormat="1" applyFont="1" applyBorder="1" applyAlignment="1">
      <alignment vertical="center"/>
    </xf>
    <xf numFmtId="1" fontId="15" fillId="0" borderId="1" xfId="3" applyNumberFormat="1" applyFont="1" applyBorder="1" applyAlignment="1">
      <alignment horizontal="center" vertical="center"/>
    </xf>
    <xf numFmtId="49" fontId="15" fillId="0" borderId="5" xfId="3" applyNumberFormat="1" applyFont="1" applyBorder="1" applyAlignment="1">
      <alignment vertical="center"/>
    </xf>
    <xf numFmtId="49" fontId="15" fillId="0" borderId="1" xfId="3" applyNumberFormat="1" applyFont="1" applyBorder="1" applyAlignment="1">
      <alignment horizontal="center" vertical="center"/>
    </xf>
    <xf numFmtId="165" fontId="15" fillId="0" borderId="1" xfId="1" applyNumberFormat="1" applyFont="1" applyFill="1" applyBorder="1" applyAlignment="1">
      <alignment horizontal="center" vertical="center"/>
    </xf>
    <xf numFmtId="0" fontId="15" fillId="0" borderId="0" xfId="3" applyFont="1" applyAlignment="1">
      <alignment vertical="center"/>
    </xf>
    <xf numFmtId="49" fontId="15" fillId="0" borderId="5" xfId="3" applyNumberFormat="1" applyFont="1" applyBorder="1" applyAlignment="1">
      <alignment vertical="center" wrapText="1"/>
    </xf>
    <xf numFmtId="39" fontId="15" fillId="0" borderId="1" xfId="1" applyNumberFormat="1" applyFont="1" applyFill="1" applyBorder="1" applyAlignment="1">
      <alignment horizontal="center" vertical="center"/>
    </xf>
    <xf numFmtId="37" fontId="15" fillId="0" borderId="1" xfId="1" applyNumberFormat="1" applyFont="1" applyFill="1" applyBorder="1" applyAlignment="1">
      <alignment horizontal="right" vertical="center"/>
    </xf>
    <xf numFmtId="3" fontId="7" fillId="0" borderId="0" xfId="0" applyNumberFormat="1" applyFont="1" applyAlignment="1">
      <alignment horizontal="right" vertical="center" wrapText="1"/>
    </xf>
    <xf numFmtId="0" fontId="9" fillId="0" borderId="0" xfId="0" applyFont="1" applyAlignment="1">
      <alignment vertical="center"/>
    </xf>
    <xf numFmtId="0" fontId="9" fillId="0" borderId="0" xfId="3" applyFont="1" applyAlignment="1">
      <alignment horizontal="right" vertical="center"/>
    </xf>
    <xf numFmtId="49" fontId="14" fillId="0" borderId="1" xfId="0" applyNumberFormat="1" applyFont="1" applyBorder="1" applyAlignment="1">
      <alignment horizontal="center" vertical="center"/>
    </xf>
    <xf numFmtId="49" fontId="14" fillId="0" borderId="1" xfId="0" applyNumberFormat="1" applyFont="1" applyBorder="1" applyAlignment="1">
      <alignment horizontal="center" vertical="center" wrapText="1"/>
    </xf>
    <xf numFmtId="0" fontId="9" fillId="0" borderId="1" xfId="3" applyFont="1" applyBorder="1" applyAlignment="1">
      <alignment horizontal="center" vertical="center"/>
    </xf>
    <xf numFmtId="0" fontId="9" fillId="0" borderId="0" xfId="3" applyFont="1" applyAlignment="1">
      <alignment horizontal="center" vertical="center"/>
    </xf>
    <xf numFmtId="49" fontId="9" fillId="0" borderId="1" xfId="0" applyNumberFormat="1" applyFont="1" applyBorder="1" applyAlignment="1">
      <alignment horizontal="center" vertical="center"/>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right" vertical="center" wrapText="1"/>
    </xf>
    <xf numFmtId="3" fontId="7" fillId="0" borderId="1" xfId="0" applyNumberFormat="1" applyFont="1" applyBorder="1" applyAlignment="1">
      <alignment horizontal="center" vertical="center"/>
    </xf>
    <xf numFmtId="3" fontId="7" fillId="0" borderId="1" xfId="0" applyNumberFormat="1" applyFont="1" applyBorder="1" applyAlignment="1">
      <alignment horizontal="right" vertical="center"/>
    </xf>
    <xf numFmtId="2" fontId="9" fillId="0" borderId="0" xfId="1" applyNumberFormat="1" applyFont="1" applyFill="1" applyAlignment="1">
      <alignment horizontal="right" vertical="center"/>
    </xf>
    <xf numFmtId="165" fontId="9" fillId="0" borderId="0" xfId="1" applyNumberFormat="1" applyFont="1" applyFill="1" applyAlignment="1">
      <alignment horizontal="right" vertical="center"/>
    </xf>
    <xf numFmtId="1" fontId="9" fillId="0" borderId="0" xfId="3" applyNumberFormat="1" applyFont="1" applyAlignment="1">
      <alignment horizontal="center" vertical="center"/>
    </xf>
    <xf numFmtId="49" fontId="9" fillId="0" borderId="0" xfId="3" applyNumberFormat="1" applyFont="1" applyAlignment="1">
      <alignment vertical="center"/>
    </xf>
    <xf numFmtId="49" fontId="9" fillId="0" borderId="0" xfId="3" applyNumberFormat="1" applyFont="1" applyAlignment="1">
      <alignment horizontal="center" vertical="center"/>
    </xf>
    <xf numFmtId="168" fontId="9" fillId="0" borderId="0" xfId="3" applyNumberFormat="1" applyFont="1" applyAlignment="1">
      <alignment horizontal="center" vertical="center"/>
    </xf>
    <xf numFmtId="3" fontId="9" fillId="0" borderId="5"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49" fontId="9" fillId="0" borderId="1" xfId="0" applyNumberFormat="1" applyFont="1" applyBorder="1" applyAlignment="1">
      <alignment horizontal="left" vertical="center" wrapText="1"/>
    </xf>
    <xf numFmtId="4" fontId="9" fillId="0" borderId="5" xfId="0" applyNumberFormat="1" applyFont="1" applyBorder="1" applyAlignment="1">
      <alignment horizontal="center" vertical="center" wrapText="1"/>
    </xf>
    <xf numFmtId="49" fontId="9" fillId="0" borderId="1" xfId="0" applyNumberFormat="1" applyFont="1" applyBorder="1" applyAlignment="1">
      <alignment vertical="center" wrapText="1"/>
    </xf>
    <xf numFmtId="3" fontId="7" fillId="0" borderId="5" xfId="0" applyNumberFormat="1" applyFont="1" applyBorder="1" applyAlignment="1">
      <alignment horizontal="center" vertical="center"/>
    </xf>
    <xf numFmtId="3" fontId="7" fillId="0" borderId="5" xfId="0" applyNumberFormat="1" applyFont="1" applyBorder="1" applyAlignment="1">
      <alignment vertical="center"/>
    </xf>
    <xf numFmtId="0" fontId="7" fillId="0" borderId="1" xfId="3" applyFont="1" applyBorder="1" applyAlignment="1">
      <alignment horizontal="center" vertical="center"/>
    </xf>
    <xf numFmtId="165" fontId="9" fillId="0" borderId="0" xfId="1" applyNumberFormat="1" applyFont="1" applyFill="1" applyAlignment="1">
      <alignment vertical="center"/>
    </xf>
    <xf numFmtId="165" fontId="9" fillId="0" borderId="0" xfId="1" applyNumberFormat="1" applyFont="1" applyFill="1" applyBorder="1" applyAlignment="1">
      <alignment horizontal="right" vertical="center"/>
    </xf>
    <xf numFmtId="1" fontId="15" fillId="0" borderId="1" xfId="0" applyNumberFormat="1" applyFont="1" applyBorder="1" applyAlignment="1">
      <alignment horizontal="center" vertical="center"/>
    </xf>
    <xf numFmtId="49" fontId="15" fillId="0" borderId="1" xfId="0" applyNumberFormat="1" applyFont="1" applyBorder="1" applyAlignment="1">
      <alignment vertical="center"/>
    </xf>
    <xf numFmtId="49" fontId="15" fillId="0" borderId="1" xfId="0" applyNumberFormat="1" applyFont="1" applyBorder="1" applyAlignment="1">
      <alignment horizontal="center" vertical="center"/>
    </xf>
    <xf numFmtId="165" fontId="15" fillId="0" borderId="1" xfId="1" applyNumberFormat="1" applyFont="1" applyFill="1" applyBorder="1" applyAlignment="1">
      <alignment horizontal="right" vertical="center"/>
    </xf>
    <xf numFmtId="4" fontId="15" fillId="0" borderId="1" xfId="0" applyNumberFormat="1" applyFont="1" applyBorder="1" applyAlignment="1">
      <alignment horizontal="right" vertical="center"/>
    </xf>
    <xf numFmtId="169" fontId="15" fillId="0" borderId="1" xfId="0" applyNumberFormat="1" applyFont="1" applyBorder="1" applyAlignment="1">
      <alignment horizontal="right" vertical="center"/>
    </xf>
    <xf numFmtId="2" fontId="15" fillId="0" borderId="1" xfId="0" applyNumberFormat="1" applyFont="1" applyBorder="1" applyAlignment="1">
      <alignment horizontal="right" vertical="center"/>
    </xf>
    <xf numFmtId="3" fontId="9" fillId="0" borderId="0" xfId="0" applyNumberFormat="1" applyFont="1" applyAlignment="1">
      <alignment vertical="center"/>
    </xf>
    <xf numFmtId="3" fontId="9" fillId="0" borderId="1" xfId="0" applyNumberFormat="1" applyFont="1" applyBorder="1" applyAlignment="1">
      <alignment horizontal="center" vertical="center"/>
    </xf>
    <xf numFmtId="3" fontId="9" fillId="0" borderId="1" xfId="0" applyNumberFormat="1" applyFont="1" applyBorder="1" applyAlignment="1">
      <alignment vertical="center" wrapText="1"/>
    </xf>
    <xf numFmtId="3" fontId="7" fillId="0" borderId="1" xfId="0" applyNumberFormat="1" applyFont="1" applyBorder="1" applyAlignment="1">
      <alignment vertical="center"/>
    </xf>
    <xf numFmtId="0" fontId="9" fillId="0" borderId="0" xfId="0" applyFont="1"/>
    <xf numFmtId="3" fontId="7" fillId="0" borderId="0" xfId="1" applyNumberFormat="1" applyFont="1" applyFill="1" applyBorder="1" applyAlignment="1">
      <alignment vertical="center"/>
    </xf>
    <xf numFmtId="0" fontId="7" fillId="0" borderId="0" xfId="0" applyFont="1"/>
    <xf numFmtId="0" fontId="7" fillId="0" borderId="0" xfId="0" applyFont="1" applyAlignment="1">
      <alignment vertical="center"/>
    </xf>
    <xf numFmtId="3" fontId="9" fillId="0" borderId="0" xfId="0" applyNumberFormat="1" applyFont="1"/>
    <xf numFmtId="3" fontId="7" fillId="0" borderId="0" xfId="0" applyNumberFormat="1" applyFont="1"/>
    <xf numFmtId="0" fontId="17" fillId="0" borderId="0" xfId="0" applyFont="1" applyAlignment="1">
      <alignment horizontal="center" vertical="center" wrapText="1"/>
    </xf>
    <xf numFmtId="165" fontId="17" fillId="0" borderId="0" xfId="1" applyNumberFormat="1" applyFont="1" applyBorder="1" applyAlignment="1">
      <alignment vertical="center"/>
    </xf>
    <xf numFmtId="0" fontId="17" fillId="0" borderId="0" xfId="0" applyFont="1"/>
    <xf numFmtId="0" fontId="7" fillId="0" borderId="0" xfId="0" applyFont="1" applyAlignment="1">
      <alignment horizontal="center"/>
    </xf>
    <xf numFmtId="0" fontId="18" fillId="0" borderId="0" xfId="0" applyFont="1" applyAlignment="1">
      <alignment horizontal="left"/>
    </xf>
    <xf numFmtId="165" fontId="19" fillId="0" borderId="0" xfId="0" applyNumberFormat="1" applyFont="1" applyAlignment="1">
      <alignment horizontal="center"/>
    </xf>
    <xf numFmtId="165" fontId="19" fillId="0" borderId="0" xfId="1" applyNumberFormat="1" applyFont="1" applyBorder="1" applyAlignment="1">
      <alignment vertical="center"/>
    </xf>
    <xf numFmtId="37" fontId="20" fillId="0" borderId="0" xfId="1" applyNumberFormat="1" applyFont="1" applyBorder="1" applyAlignment="1">
      <alignment vertical="center"/>
    </xf>
    <xf numFmtId="0" fontId="9" fillId="0" borderId="0" xfId="0" applyFont="1" applyAlignment="1">
      <alignment horizontal="center" vertical="center"/>
    </xf>
    <xf numFmtId="164" fontId="9" fillId="0" borderId="0" xfId="1" applyFont="1" applyAlignment="1">
      <alignment vertical="center"/>
    </xf>
    <xf numFmtId="165" fontId="9" fillId="0" borderId="0" xfId="1" applyNumberFormat="1" applyFont="1" applyAlignment="1">
      <alignment vertical="center"/>
    </xf>
    <xf numFmtId="0" fontId="7" fillId="0" borderId="0" xfId="0" applyFont="1" applyAlignment="1">
      <alignment horizontal="center" vertical="center"/>
    </xf>
    <xf numFmtId="49" fontId="7" fillId="0" borderId="5" xfId="3" applyNumberFormat="1" applyFont="1" applyBorder="1" applyAlignment="1">
      <alignment horizontal="center" vertical="center"/>
    </xf>
    <xf numFmtId="3" fontId="9" fillId="0" borderId="1" xfId="0" applyNumberFormat="1" applyFont="1" applyBorder="1" applyAlignment="1">
      <alignment horizontal="center" vertical="center" wrapText="1"/>
    </xf>
    <xf numFmtId="0" fontId="13" fillId="0" borderId="0" xfId="0" applyFont="1" applyAlignment="1">
      <alignment vertical="center"/>
    </xf>
    <xf numFmtId="0" fontId="13" fillId="0" borderId="0" xfId="0" applyFont="1" applyAlignment="1">
      <alignment horizontal="center" vertical="center"/>
    </xf>
    <xf numFmtId="0" fontId="21" fillId="0" borderId="0" xfId="0" applyFont="1" applyAlignment="1">
      <alignment vertical="center"/>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xf>
    <xf numFmtId="3" fontId="4" fillId="0" borderId="1" xfId="0" applyNumberFormat="1" applyFont="1" applyBorder="1" applyAlignment="1">
      <alignment vertical="center"/>
    </xf>
    <xf numFmtId="3" fontId="5" fillId="0" borderId="1" xfId="0" applyNumberFormat="1" applyFont="1" applyBorder="1" applyAlignment="1">
      <alignment vertical="center"/>
    </xf>
    <xf numFmtId="4" fontId="13" fillId="0" borderId="0" xfId="0" applyNumberFormat="1" applyFont="1" applyAlignment="1">
      <alignment vertical="center"/>
    </xf>
    <xf numFmtId="0" fontId="4" fillId="0" borderId="1" xfId="0" applyFont="1" applyBorder="1" applyAlignment="1">
      <alignment horizontal="center" vertical="center" wrapText="1"/>
    </xf>
    <xf numFmtId="0" fontId="5" fillId="0" borderId="0" xfId="2" applyFont="1" applyAlignment="1">
      <alignment horizontal="center"/>
    </xf>
    <xf numFmtId="0" fontId="9" fillId="0" borderId="7" xfId="0" applyFont="1" applyBorder="1" applyAlignment="1">
      <alignment horizontal="center" vertical="center" wrapText="1"/>
    </xf>
    <xf numFmtId="0" fontId="9" fillId="2" borderId="0" xfId="0" applyFont="1" applyFill="1" applyAlignment="1">
      <alignment vertical="center"/>
    </xf>
    <xf numFmtId="49" fontId="14" fillId="0" borderId="0" xfId="3" applyNumberFormat="1" applyFont="1" applyAlignment="1">
      <alignment horizontal="left" vertical="center"/>
    </xf>
    <xf numFmtId="49" fontId="14" fillId="0" borderId="2" xfId="3" applyNumberFormat="1" applyFont="1" applyBorder="1" applyAlignment="1">
      <alignment vertical="center"/>
    </xf>
    <xf numFmtId="2" fontId="16" fillId="0" borderId="7" xfId="3" applyNumberFormat="1" applyFont="1" applyBorder="1" applyAlignment="1">
      <alignment horizontal="center" vertical="center"/>
    </xf>
    <xf numFmtId="2" fontId="16" fillId="0" borderId="7" xfId="3" applyNumberFormat="1" applyFont="1" applyBorder="1" applyAlignment="1">
      <alignment horizontal="center" vertical="center" wrapText="1"/>
    </xf>
    <xf numFmtId="1" fontId="16" fillId="0" borderId="7" xfId="1" applyNumberFormat="1" applyFont="1" applyFill="1" applyBorder="1" applyAlignment="1">
      <alignment horizontal="center" vertical="center" wrapText="1"/>
    </xf>
    <xf numFmtId="2" fontId="16" fillId="0" borderId="7" xfId="1" applyNumberFormat="1" applyFont="1" applyFill="1" applyBorder="1" applyAlignment="1">
      <alignment horizontal="center" vertical="center" wrapText="1"/>
    </xf>
    <xf numFmtId="1" fontId="16" fillId="0" borderId="1" xfId="1" applyNumberFormat="1" applyFont="1" applyFill="1" applyBorder="1" applyAlignment="1">
      <alignment horizontal="center" vertical="center" wrapText="1"/>
    </xf>
    <xf numFmtId="0" fontId="16" fillId="0" borderId="1" xfId="0" applyFont="1" applyBorder="1" applyAlignment="1">
      <alignment horizontal="center" vertical="center" wrapText="1"/>
    </xf>
    <xf numFmtId="49" fontId="9" fillId="0" borderId="2" xfId="3" applyNumberFormat="1" applyFont="1" applyBorder="1" applyAlignment="1">
      <alignment vertical="center"/>
    </xf>
    <xf numFmtId="0" fontId="7" fillId="0" borderId="1" xfId="0" applyFont="1" applyBorder="1" applyAlignment="1">
      <alignment vertical="center"/>
    </xf>
    <xf numFmtId="3" fontId="7" fillId="0" borderId="1" xfId="0" applyNumberFormat="1" applyFont="1" applyBorder="1" applyAlignment="1">
      <alignment horizontal="center" vertical="center" wrapText="1"/>
    </xf>
    <xf numFmtId="0" fontId="15" fillId="0" borderId="0" xfId="3" applyFont="1" applyAlignment="1">
      <alignment horizontal="center" vertical="center"/>
    </xf>
    <xf numFmtId="0" fontId="7" fillId="0" borderId="5" xfId="3" applyFont="1" applyBorder="1" applyAlignment="1">
      <alignment vertical="center"/>
    </xf>
    <xf numFmtId="0" fontId="7" fillId="0" borderId="0" xfId="0" quotePrefix="1" applyFont="1" applyAlignment="1">
      <alignment horizontal="left" vertical="center"/>
    </xf>
    <xf numFmtId="0" fontId="7" fillId="0" borderId="0" xfId="0" applyFont="1" applyAlignment="1">
      <alignment horizontal="left" vertical="center"/>
    </xf>
    <xf numFmtId="0" fontId="22" fillId="0" borderId="0" xfId="0" applyFont="1" applyAlignment="1">
      <alignment vertical="center" wrapText="1"/>
    </xf>
    <xf numFmtId="3" fontId="9" fillId="0" borderId="3" xfId="0" applyNumberFormat="1" applyFont="1" applyBorder="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justify" vertical="center" wrapText="1"/>
    </xf>
    <xf numFmtId="0" fontId="26" fillId="0" borderId="0" xfId="0" applyFont="1" applyAlignment="1">
      <alignment horizontal="justify" vertical="center" wrapText="1"/>
    </xf>
    <xf numFmtId="0" fontId="25" fillId="0" borderId="0" xfId="0" applyFont="1" applyAlignment="1">
      <alignment horizontal="justify" vertical="center" wrapText="1"/>
    </xf>
    <xf numFmtId="0" fontId="22" fillId="3" borderId="1" xfId="0" applyFont="1" applyFill="1" applyBorder="1" applyAlignment="1">
      <alignment horizontal="center" vertical="center" wrapText="1"/>
    </xf>
    <xf numFmtId="0" fontId="29" fillId="0" borderId="0" xfId="0" applyFont="1" applyAlignment="1">
      <alignment horizontal="justify" vertical="center" wrapText="1"/>
    </xf>
    <xf numFmtId="164" fontId="30" fillId="0" borderId="1" xfId="1" applyFont="1" applyFill="1" applyBorder="1" applyAlignment="1">
      <alignment horizontal="center" vertical="center" wrapText="1"/>
    </xf>
    <xf numFmtId="166" fontId="30"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30" fillId="0" borderId="1" xfId="0" applyFont="1" applyBorder="1" applyAlignment="1">
      <alignment horizontal="center" vertical="center"/>
    </xf>
    <xf numFmtId="0" fontId="30" fillId="2" borderId="1" xfId="0" applyFont="1" applyFill="1" applyBorder="1" applyAlignment="1">
      <alignment horizontal="justify" vertical="center" wrapText="1"/>
    </xf>
    <xf numFmtId="3" fontId="30" fillId="0" borderId="1" xfId="1" applyNumberFormat="1" applyFont="1" applyFill="1" applyBorder="1" applyAlignment="1">
      <alignment vertical="center"/>
    </xf>
    <xf numFmtId="0" fontId="32" fillId="0" borderId="1" xfId="0" applyFont="1" applyBorder="1" applyAlignment="1">
      <alignment horizontal="center" vertical="center"/>
    </xf>
    <xf numFmtId="0" fontId="32" fillId="2" borderId="1" xfId="0" applyFont="1" applyFill="1" applyBorder="1" applyAlignment="1">
      <alignment horizontal="justify" vertical="center" wrapText="1"/>
    </xf>
    <xf numFmtId="3" fontId="32" fillId="0" borderId="1" xfId="1" applyNumberFormat="1" applyFont="1" applyFill="1" applyBorder="1" applyAlignment="1">
      <alignment horizontal="right" vertical="center"/>
    </xf>
    <xf numFmtId="3" fontId="32" fillId="0" borderId="1" xfId="1" applyNumberFormat="1" applyFont="1" applyFill="1" applyBorder="1" applyAlignment="1">
      <alignment vertical="center"/>
    </xf>
    <xf numFmtId="3" fontId="32" fillId="0" borderId="1" xfId="0" applyNumberFormat="1" applyFont="1" applyBorder="1" applyAlignment="1">
      <alignment vertical="center"/>
    </xf>
    <xf numFmtId="0" fontId="30" fillId="0" borderId="1" xfId="0" applyFont="1" applyBorder="1" applyAlignment="1">
      <alignment horizontal="center" vertical="center" wrapText="1"/>
    </xf>
    <xf numFmtId="49" fontId="30" fillId="2" borderId="1" xfId="0" applyNumberFormat="1" applyFont="1" applyFill="1" applyBorder="1" applyAlignment="1">
      <alignment horizontal="justify" vertical="center" wrapText="1"/>
    </xf>
    <xf numFmtId="166" fontId="32" fillId="0" borderId="1" xfId="1" applyNumberFormat="1" applyFont="1" applyFill="1" applyBorder="1" applyAlignment="1">
      <alignment horizontal="right" vertical="center"/>
    </xf>
    <xf numFmtId="167" fontId="32" fillId="0" borderId="1" xfId="1" applyNumberFormat="1" applyFont="1" applyFill="1" applyBorder="1" applyAlignment="1">
      <alignment horizontal="center" vertical="center"/>
    </xf>
    <xf numFmtId="167" fontId="32" fillId="0" borderId="1" xfId="1" applyNumberFormat="1" applyFont="1" applyFill="1" applyBorder="1" applyAlignment="1">
      <alignment horizontal="right" vertical="center"/>
    </xf>
    <xf numFmtId="165" fontId="30" fillId="0" borderId="1" xfId="1" applyNumberFormat="1" applyFont="1" applyBorder="1" applyAlignment="1">
      <alignment vertical="center"/>
    </xf>
    <xf numFmtId="0" fontId="32" fillId="2" borderId="1" xfId="0" applyFont="1" applyFill="1" applyBorder="1" applyAlignment="1">
      <alignment horizontal="center" vertical="center" wrapText="1"/>
    </xf>
    <xf numFmtId="49" fontId="30" fillId="2" borderId="1" xfId="0" applyNumberFormat="1" applyFont="1" applyFill="1" applyBorder="1" applyAlignment="1">
      <alignment horizontal="center" vertical="center" wrapText="1"/>
    </xf>
    <xf numFmtId="167" fontId="9" fillId="0" borderId="1" xfId="3" applyNumberFormat="1" applyFont="1" applyBorder="1" applyAlignment="1">
      <alignment horizontal="center" vertical="center"/>
    </xf>
    <xf numFmtId="165" fontId="30" fillId="0" borderId="1" xfId="1" applyNumberFormat="1" applyFont="1" applyBorder="1" applyAlignment="1">
      <alignment horizontal="right" vertical="center"/>
    </xf>
    <xf numFmtId="0" fontId="5" fillId="0" borderId="0" xfId="0" applyFont="1" applyAlignment="1">
      <alignment vertical="center"/>
    </xf>
    <xf numFmtId="0" fontId="5" fillId="0" borderId="0" xfId="2" applyFont="1" applyAlignment="1">
      <alignment horizont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3" fontId="7" fillId="0" borderId="3" xfId="0" applyNumberFormat="1" applyFont="1" applyBorder="1" applyAlignment="1">
      <alignment horizontal="right" vertical="center"/>
    </xf>
    <xf numFmtId="3" fontId="7" fillId="0" borderId="5" xfId="0" applyNumberFormat="1" applyFont="1" applyBorder="1" applyAlignment="1">
      <alignment horizontal="right" vertical="center"/>
    </xf>
    <xf numFmtId="165" fontId="9" fillId="0" borderId="2" xfId="1" applyNumberFormat="1" applyFont="1" applyFill="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64" fontId="7" fillId="0" borderId="1" xfId="1" applyFont="1" applyFill="1" applyBorder="1" applyAlignment="1">
      <alignment horizontal="center" vertical="center" wrapText="1"/>
    </xf>
    <xf numFmtId="0" fontId="10" fillId="0" borderId="1" xfId="0" applyFont="1" applyBorder="1" applyAlignment="1">
      <alignment horizontal="center" vertical="center"/>
    </xf>
    <xf numFmtId="166" fontId="7" fillId="0" borderId="1" xfId="0" applyNumberFormat="1" applyFont="1" applyBorder="1" applyAlignment="1">
      <alignment horizontal="center" vertical="center" wrapText="1"/>
    </xf>
    <xf numFmtId="166" fontId="11"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7" fillId="0" borderId="3" xfId="3" applyFont="1" applyBorder="1" applyAlignment="1">
      <alignment horizontal="center" vertical="center"/>
    </xf>
    <xf numFmtId="0" fontId="7" fillId="0" borderId="5" xfId="3" applyFont="1" applyBorder="1" applyAlignment="1">
      <alignment horizontal="center" vertical="center"/>
    </xf>
    <xf numFmtId="165" fontId="7" fillId="0" borderId="3" xfId="1" applyNumberFormat="1" applyFont="1" applyFill="1" applyBorder="1" applyAlignment="1">
      <alignment horizontal="center" vertical="center"/>
    </xf>
    <xf numFmtId="165" fontId="7" fillId="0" borderId="5" xfId="1" applyNumberFormat="1" applyFont="1" applyFill="1" applyBorder="1" applyAlignment="1">
      <alignment horizontal="center" vertical="center"/>
    </xf>
    <xf numFmtId="0" fontId="7" fillId="0" borderId="1" xfId="0" applyFont="1" applyBorder="1" applyAlignment="1">
      <alignment horizontal="center" vertical="center"/>
    </xf>
    <xf numFmtId="49" fontId="7" fillId="0" borderId="3" xfId="3" applyNumberFormat="1" applyFont="1" applyBorder="1" applyAlignment="1">
      <alignment horizontal="center" vertical="center"/>
    </xf>
    <xf numFmtId="49" fontId="7" fillId="0" borderId="4" xfId="3" applyNumberFormat="1" applyFont="1" applyBorder="1" applyAlignment="1">
      <alignment horizontal="center" vertical="center"/>
    </xf>
    <xf numFmtId="49" fontId="7" fillId="0" borderId="5" xfId="3" applyNumberFormat="1" applyFont="1" applyBorder="1" applyAlignment="1">
      <alignment horizontal="center" vertical="center"/>
    </xf>
    <xf numFmtId="49" fontId="7" fillId="0" borderId="1" xfId="3" applyNumberFormat="1" applyFont="1" applyBorder="1" applyAlignment="1">
      <alignment horizontal="center" vertical="center"/>
    </xf>
    <xf numFmtId="166" fontId="7" fillId="0" borderId="3" xfId="3" applyNumberFormat="1" applyFont="1" applyBorder="1" applyAlignment="1">
      <alignment horizontal="right" vertical="center"/>
    </xf>
    <xf numFmtId="166" fontId="7" fillId="0" borderId="5" xfId="3" applyNumberFormat="1" applyFont="1" applyBorder="1" applyAlignment="1">
      <alignment horizontal="right" vertical="center"/>
    </xf>
    <xf numFmtId="0" fontId="7" fillId="0" borderId="2" xfId="0" applyFont="1" applyBorder="1" applyAlignment="1">
      <alignment horizontal="left"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4" xfId="0" applyNumberFormat="1" applyFont="1" applyBorder="1" applyAlignment="1">
      <alignment horizontal="center" vertical="center" wrapText="1"/>
    </xf>
    <xf numFmtId="49" fontId="9" fillId="0" borderId="2" xfId="3" applyNumberFormat="1" applyFont="1" applyBorder="1" applyAlignment="1">
      <alignment horizontal="right" vertical="center"/>
    </xf>
    <xf numFmtId="49" fontId="7" fillId="0" borderId="6" xfId="3" applyNumberFormat="1" applyFont="1" applyBorder="1" applyAlignment="1">
      <alignment horizontal="center" vertical="center"/>
    </xf>
    <xf numFmtId="49" fontId="7" fillId="0" borderId="7" xfId="3" applyNumberFormat="1" applyFont="1" applyBorder="1" applyAlignment="1">
      <alignment horizontal="center" vertical="center"/>
    </xf>
    <xf numFmtId="49" fontId="7" fillId="0" borderId="6" xfId="3" applyNumberFormat="1" applyFont="1" applyBorder="1" applyAlignment="1">
      <alignment horizontal="center" vertical="center" wrapText="1"/>
    </xf>
    <xf numFmtId="49" fontId="7" fillId="0" borderId="7" xfId="3" applyNumberFormat="1" applyFont="1" applyBorder="1" applyAlignment="1">
      <alignment horizontal="center" vertical="center" wrapText="1"/>
    </xf>
    <xf numFmtId="165" fontId="7" fillId="0" borderId="6" xfId="1" applyNumberFormat="1" applyFont="1" applyFill="1" applyBorder="1" applyAlignment="1">
      <alignment horizontal="center" vertical="center" wrapText="1"/>
    </xf>
    <xf numFmtId="165" fontId="7" fillId="0" borderId="7" xfId="1" applyNumberFormat="1" applyFont="1" applyFill="1" applyBorder="1" applyAlignment="1">
      <alignment horizontal="center" vertical="center" wrapText="1"/>
    </xf>
    <xf numFmtId="2" fontId="7" fillId="0" borderId="6" xfId="1" applyNumberFormat="1" applyFont="1" applyFill="1" applyBorder="1" applyAlignment="1">
      <alignment horizontal="center" vertical="center" wrapText="1"/>
    </xf>
    <xf numFmtId="2" fontId="7" fillId="0" borderId="7" xfId="1" applyNumberFormat="1" applyFont="1" applyFill="1" applyBorder="1" applyAlignment="1">
      <alignment horizontal="center" vertical="center" wrapText="1"/>
    </xf>
    <xf numFmtId="49" fontId="7" fillId="0" borderId="3" xfId="3" applyNumberFormat="1" applyFont="1" applyBorder="1" applyAlignment="1">
      <alignment horizontal="center" vertical="center" wrapText="1"/>
    </xf>
    <xf numFmtId="0" fontId="9" fillId="0" borderId="1" xfId="0" applyFont="1" applyBorder="1" applyAlignment="1">
      <alignment horizontal="center" vertical="center" wrapText="1"/>
    </xf>
    <xf numFmtId="165" fontId="7" fillId="0" borderId="4" xfId="1" applyNumberFormat="1" applyFont="1" applyFill="1" applyBorder="1" applyAlignment="1">
      <alignment horizontal="center" vertical="center"/>
    </xf>
    <xf numFmtId="49" fontId="7" fillId="0" borderId="8" xfId="0" applyNumberFormat="1" applyFont="1" applyBorder="1" applyAlignment="1">
      <alignment horizontal="center" vertical="center"/>
    </xf>
    <xf numFmtId="49" fontId="7" fillId="0" borderId="6"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3" fontId="9" fillId="0" borderId="6"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49" fontId="9" fillId="0" borderId="3" xfId="3" applyNumberFormat="1" applyFont="1" applyBorder="1" applyAlignment="1">
      <alignment horizontal="center" vertical="center" wrapText="1"/>
    </xf>
    <xf numFmtId="49" fontId="9" fillId="0" borderId="5" xfId="3" applyNumberFormat="1" applyFont="1" applyBorder="1" applyAlignment="1">
      <alignment horizontal="center" vertical="center" wrapText="1"/>
    </xf>
    <xf numFmtId="49" fontId="9" fillId="0" borderId="6" xfId="3" applyNumberFormat="1" applyFont="1" applyBorder="1" applyAlignment="1">
      <alignment horizontal="center" vertical="center" wrapText="1"/>
    </xf>
    <xf numFmtId="49" fontId="9" fillId="0" borderId="7" xfId="3" applyNumberFormat="1" applyFont="1" applyBorder="1" applyAlignment="1">
      <alignment horizontal="center" vertical="center" wrapText="1"/>
    </xf>
    <xf numFmtId="0" fontId="7" fillId="0" borderId="0" xfId="3" applyFont="1" applyAlignment="1">
      <alignment horizontal="center" vertical="center"/>
    </xf>
    <xf numFmtId="49" fontId="7" fillId="0" borderId="0" xfId="3" applyNumberFormat="1" applyFont="1" applyAlignment="1">
      <alignment horizontal="center" vertical="center"/>
    </xf>
    <xf numFmtId="49" fontId="7" fillId="0" borderId="8" xfId="3" applyNumberFormat="1" applyFont="1" applyBorder="1" applyAlignment="1">
      <alignment horizontal="center" vertical="center"/>
    </xf>
    <xf numFmtId="49" fontId="7" fillId="0" borderId="8" xfId="3" applyNumberFormat="1" applyFont="1" applyBorder="1" applyAlignment="1">
      <alignment horizontal="center" vertical="center" wrapText="1"/>
    </xf>
    <xf numFmtId="165" fontId="7" fillId="0" borderId="6" xfId="1" applyNumberFormat="1" applyFont="1" applyFill="1" applyBorder="1" applyAlignment="1">
      <alignment horizontal="center" vertical="center"/>
    </xf>
    <xf numFmtId="165" fontId="7" fillId="0" borderId="8" xfId="1" applyNumberFormat="1" applyFont="1" applyFill="1" applyBorder="1" applyAlignment="1">
      <alignment horizontal="center" vertical="center"/>
    </xf>
    <xf numFmtId="165" fontId="7" fillId="0" borderId="7" xfId="1" applyNumberFormat="1" applyFont="1" applyFill="1" applyBorder="1" applyAlignment="1">
      <alignment horizontal="center" vertical="center"/>
    </xf>
    <xf numFmtId="165" fontId="7" fillId="0" borderId="8" xfId="1" applyNumberFormat="1" applyFont="1" applyFill="1" applyBorder="1" applyAlignment="1">
      <alignment horizontal="center" vertical="center" wrapText="1"/>
    </xf>
    <xf numFmtId="2" fontId="7" fillId="0" borderId="3" xfId="1" applyNumberFormat="1" applyFont="1" applyFill="1" applyBorder="1" applyAlignment="1">
      <alignment horizontal="center" vertical="center" wrapText="1"/>
    </xf>
    <xf numFmtId="2" fontId="7" fillId="0" borderId="5" xfId="1" applyNumberFormat="1"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0" fontId="7" fillId="0" borderId="4" xfId="3" applyFont="1" applyBorder="1" applyAlignment="1">
      <alignment horizontal="center" vertical="center"/>
    </xf>
    <xf numFmtId="165" fontId="7" fillId="0" borderId="3" xfId="1" applyNumberFormat="1" applyFont="1" applyFill="1" applyBorder="1" applyAlignment="1">
      <alignment horizontal="left" vertical="center"/>
    </xf>
    <xf numFmtId="165" fontId="7" fillId="0" borderId="5" xfId="1" applyNumberFormat="1" applyFont="1" applyFill="1" applyBorder="1" applyAlignment="1">
      <alignment horizontal="left" vertical="center"/>
    </xf>
    <xf numFmtId="165" fontId="7" fillId="0" borderId="3" xfId="3" applyNumberFormat="1" applyFont="1" applyBorder="1" applyAlignment="1">
      <alignment horizontal="center" vertical="center"/>
    </xf>
    <xf numFmtId="165" fontId="7" fillId="0" borderId="5" xfId="3"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0" fontId="7" fillId="2" borderId="0" xfId="3" applyFont="1" applyFill="1" applyAlignment="1">
      <alignment horizontal="center" vertical="center"/>
    </xf>
    <xf numFmtId="49" fontId="7" fillId="0" borderId="1" xfId="3" applyNumberFormat="1" applyFont="1" applyBorder="1" applyAlignment="1">
      <alignment horizontal="center" vertical="center" wrapText="1"/>
    </xf>
    <xf numFmtId="165" fontId="7" fillId="0" borderId="1" xfId="1" applyNumberFormat="1" applyFont="1" applyFill="1" applyBorder="1" applyAlignment="1">
      <alignment horizontal="center" vertical="center"/>
    </xf>
    <xf numFmtId="0" fontId="26" fillId="0" borderId="0" xfId="0" quotePrefix="1" applyFont="1" applyAlignment="1">
      <alignment horizontal="justify" vertical="center" wrapText="1"/>
    </xf>
    <xf numFmtId="0" fontId="26" fillId="0" borderId="0" xfId="0" applyFont="1" applyAlignment="1">
      <alignment horizontal="justify" vertical="center" wrapText="1"/>
    </xf>
    <xf numFmtId="0" fontId="26" fillId="0" borderId="0" xfId="0" applyFont="1" applyAlignment="1">
      <alignment horizontal="center" vertical="center" wrapText="1"/>
    </xf>
    <xf numFmtId="0" fontId="26" fillId="0" borderId="0" xfId="0" applyFont="1" applyBorder="1" applyAlignment="1">
      <alignment horizontal="center" vertical="center" wrapText="1"/>
    </xf>
    <xf numFmtId="0" fontId="9" fillId="0" borderId="0" xfId="0" applyFont="1" applyAlignment="1">
      <alignment horizontal="justify" vertical="center" wrapText="1"/>
    </xf>
    <xf numFmtId="0" fontId="9" fillId="0" borderId="0" xfId="0" applyFont="1" applyAlignment="1">
      <alignment horizontal="justify" vertical="center"/>
    </xf>
    <xf numFmtId="0" fontId="22" fillId="0" borderId="0" xfId="0" applyFont="1" applyAlignment="1">
      <alignment horizontal="justify" vertical="center" wrapText="1"/>
    </xf>
    <xf numFmtId="0" fontId="27" fillId="3" borderId="1" xfId="0" applyFont="1" applyFill="1" applyBorder="1" applyAlignment="1">
      <alignment horizontal="center" vertical="center" wrapText="1"/>
    </xf>
    <xf numFmtId="0" fontId="26" fillId="0" borderId="0" xfId="0" applyFont="1" applyAlignment="1">
      <alignment horizontal="right" vertical="center" wrapText="1"/>
    </xf>
    <xf numFmtId="0" fontId="22" fillId="3" borderId="3"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9" fillId="0" borderId="0" xfId="0" quotePrefix="1" applyFont="1" applyAlignment="1">
      <alignment horizontal="center" vertical="center"/>
    </xf>
    <xf numFmtId="0" fontId="9" fillId="0" borderId="2" xfId="0" applyFont="1" applyBorder="1" applyAlignment="1">
      <alignment horizontal="center" vertical="center"/>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164" fontId="30" fillId="0" borderId="6" xfId="1" applyFont="1" applyFill="1" applyBorder="1" applyAlignment="1">
      <alignment horizontal="center" vertical="center" wrapText="1"/>
    </xf>
    <xf numFmtId="164" fontId="30" fillId="0" borderId="7" xfId="1" applyFont="1" applyFill="1" applyBorder="1" applyAlignment="1">
      <alignment horizontal="center" vertical="center" wrapText="1"/>
    </xf>
    <xf numFmtId="166" fontId="30" fillId="0" borderId="3" xfId="0" applyNumberFormat="1" applyFont="1" applyBorder="1" applyAlignment="1">
      <alignment horizontal="center" vertical="center" wrapText="1"/>
    </xf>
    <xf numFmtId="166" fontId="30" fillId="0" borderId="5" xfId="0" applyNumberFormat="1" applyFont="1" applyBorder="1" applyAlignment="1">
      <alignment horizontal="center" vertical="center" wrapText="1"/>
    </xf>
    <xf numFmtId="164" fontId="30" fillId="0" borderId="6" xfId="1" applyFont="1" applyFill="1" applyBorder="1" applyAlignment="1">
      <alignment horizontal="center" vertical="center"/>
    </xf>
    <xf numFmtId="164" fontId="30" fillId="0" borderId="7" xfId="1" applyFont="1" applyFill="1" applyBorder="1" applyAlignment="1">
      <alignment horizontal="center" vertical="center"/>
    </xf>
    <xf numFmtId="0" fontId="30" fillId="0" borderId="3" xfId="0" applyFont="1" applyBorder="1" applyAlignment="1">
      <alignment horizontal="center" vertical="center"/>
    </xf>
    <xf numFmtId="0" fontId="30" fillId="0" borderId="5" xfId="0" applyFont="1" applyBorder="1" applyAlignment="1">
      <alignment horizontal="center" vertical="center"/>
    </xf>
    <xf numFmtId="0" fontId="14" fillId="0" borderId="0" xfId="0" applyFont="1" applyAlignment="1">
      <alignment horizontal="center" vertical="center"/>
    </xf>
    <xf numFmtId="0" fontId="30"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25" fillId="0" borderId="0" xfId="0" applyFont="1" applyAlignment="1">
      <alignment horizontal="justify" vertical="center" wrapText="1"/>
    </xf>
  </cellXfs>
  <cellStyles count="4">
    <cellStyle name="Comma" xfId="1" builtinId="3"/>
    <cellStyle name="Normal" xfId="0" builtinId="0"/>
    <cellStyle name="Normal_bang dieu tra" xfId="2"/>
    <cellStyle name="Normal_Khai toan kinh phi kiem ke dat dai nam 20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47625</xdr:colOff>
      <xdr:row>46</xdr:row>
      <xdr:rowOff>0</xdr:rowOff>
    </xdr:from>
    <xdr:to>
      <xdr:col>3</xdr:col>
      <xdr:colOff>457200</xdr:colOff>
      <xdr:row>46</xdr:row>
      <xdr:rowOff>9525</xdr:rowOff>
    </xdr:to>
    <xdr:cxnSp macro="">
      <xdr:nvCxnSpPr>
        <xdr:cNvPr id="3" name="Straight Connector 2">
          <a:extLst>
            <a:ext uri="{FF2B5EF4-FFF2-40B4-BE49-F238E27FC236}">
              <a16:creationId xmlns:a16="http://schemas.microsoft.com/office/drawing/2014/main" xmlns="" id="{4FAF70AD-8F20-67BD-56D1-8D02292B98EB}"/>
            </a:ext>
          </a:extLst>
        </xdr:cNvPr>
        <xdr:cNvCxnSpPr/>
      </xdr:nvCxnSpPr>
      <xdr:spPr>
        <a:xfrm>
          <a:off x="1905000" y="12449175"/>
          <a:ext cx="4095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selection activeCell="M19" sqref="M19"/>
    </sheetView>
  </sheetViews>
  <sheetFormatPr defaultColWidth="8.88671875" defaultRowHeight="15.75" x14ac:dyDescent="0.3"/>
  <cols>
    <col min="1" max="1" width="5.21875" style="1" customWidth="1"/>
    <col min="2" max="2" width="9.88671875" style="1" customWidth="1"/>
    <col min="3" max="3" width="11.109375" style="1" customWidth="1"/>
    <col min="4" max="4" width="13" style="1" customWidth="1"/>
    <col min="5" max="5" width="14.21875" style="1" customWidth="1"/>
    <col min="6" max="6" width="10.33203125" style="1" customWidth="1"/>
    <col min="7" max="7" width="10.5546875" style="1" customWidth="1"/>
    <col min="8" max="8" width="11" style="1" customWidth="1"/>
    <col min="9" max="9" width="9.77734375" style="1" customWidth="1"/>
    <col min="10" max="10" width="10.33203125" style="1" customWidth="1"/>
    <col min="11" max="16384" width="8.88671875" style="1"/>
  </cols>
  <sheetData>
    <row r="1" spans="1:14" x14ac:dyDescent="0.25">
      <c r="A1" s="186"/>
      <c r="B1" s="186"/>
      <c r="C1" s="186"/>
      <c r="D1" s="186"/>
      <c r="E1" s="186"/>
      <c r="F1" s="186"/>
      <c r="G1" s="186"/>
      <c r="H1" s="186"/>
      <c r="I1" s="138"/>
      <c r="J1" s="129"/>
      <c r="K1" s="129"/>
      <c r="N1" s="2">
        <v>1800000</v>
      </c>
    </row>
    <row r="2" spans="1:14" x14ac:dyDescent="0.3">
      <c r="A2" s="191" t="s">
        <v>0</v>
      </c>
      <c r="B2" s="191"/>
      <c r="C2" s="191"/>
      <c r="D2" s="191"/>
      <c r="E2" s="191"/>
      <c r="F2" s="191"/>
      <c r="G2" s="191"/>
      <c r="H2" s="191"/>
      <c r="I2" s="191"/>
      <c r="J2" s="185"/>
      <c r="K2" s="129"/>
    </row>
    <row r="3" spans="1:14" x14ac:dyDescent="0.3">
      <c r="A3" s="130"/>
      <c r="B3" s="130"/>
      <c r="C3" s="129"/>
      <c r="D3" s="129"/>
      <c r="E3" s="129"/>
      <c r="F3" s="129"/>
      <c r="G3" s="129"/>
      <c r="H3" s="129"/>
      <c r="I3" s="129"/>
      <c r="J3" s="131"/>
      <c r="K3" s="129"/>
    </row>
    <row r="4" spans="1:14" ht="31.5" customHeight="1" x14ac:dyDescent="0.3">
      <c r="A4" s="189" t="s">
        <v>1</v>
      </c>
      <c r="B4" s="189" t="s">
        <v>2</v>
      </c>
      <c r="C4" s="189" t="s">
        <v>3</v>
      </c>
      <c r="D4" s="189" t="s">
        <v>215</v>
      </c>
      <c r="E4" s="189" t="s">
        <v>180</v>
      </c>
      <c r="F4" s="187" t="s">
        <v>181</v>
      </c>
      <c r="G4" s="188"/>
      <c r="H4" s="187" t="s">
        <v>182</v>
      </c>
      <c r="I4" s="188"/>
      <c r="J4" s="131"/>
    </row>
    <row r="5" spans="1:14" x14ac:dyDescent="0.3">
      <c r="A5" s="190"/>
      <c r="B5" s="190"/>
      <c r="C5" s="190"/>
      <c r="D5" s="190"/>
      <c r="E5" s="190"/>
      <c r="F5" s="137" t="s">
        <v>12</v>
      </c>
      <c r="G5" s="137" t="s">
        <v>13</v>
      </c>
      <c r="H5" s="137" t="s">
        <v>12</v>
      </c>
      <c r="I5" s="137" t="s">
        <v>13</v>
      </c>
      <c r="J5" s="131"/>
    </row>
    <row r="6" spans="1:14" x14ac:dyDescent="0.3">
      <c r="A6" s="139" t="s">
        <v>172</v>
      </c>
      <c r="B6" s="139" t="s">
        <v>173</v>
      </c>
      <c r="C6" s="139">
        <v>1</v>
      </c>
      <c r="D6" s="139" t="s">
        <v>214</v>
      </c>
      <c r="E6" s="139" t="s">
        <v>224</v>
      </c>
      <c r="F6" s="20" t="s">
        <v>227</v>
      </c>
      <c r="G6" s="20" t="s">
        <v>225</v>
      </c>
      <c r="H6" s="20" t="s">
        <v>226</v>
      </c>
      <c r="I6" s="20" t="s">
        <v>183</v>
      </c>
      <c r="J6" s="131"/>
    </row>
    <row r="7" spans="1:14" x14ac:dyDescent="0.3">
      <c r="A7" s="132">
        <v>1</v>
      </c>
      <c r="B7" s="132" t="s">
        <v>4</v>
      </c>
      <c r="C7" s="133">
        <v>3.33</v>
      </c>
      <c r="D7" s="134">
        <f>C7*$N$1</f>
        <v>5994000</v>
      </c>
      <c r="E7" s="134">
        <f>(D7)*23.5%</f>
        <v>1408590</v>
      </c>
      <c r="F7" s="134">
        <f>ROUND((D7+E7),0)</f>
        <v>7402590</v>
      </c>
      <c r="G7" s="134">
        <f>SUM(D7:E7)</f>
        <v>7402590</v>
      </c>
      <c r="H7" s="135">
        <f>ROUND((F7/26),0)</f>
        <v>284715</v>
      </c>
      <c r="I7" s="135">
        <f>ROUND((G7/26),0)</f>
        <v>284715</v>
      </c>
      <c r="J7" s="129"/>
    </row>
    <row r="8" spans="1:14" x14ac:dyDescent="0.3">
      <c r="A8" s="132">
        <v>2</v>
      </c>
      <c r="B8" s="132" t="s">
        <v>5</v>
      </c>
      <c r="C8" s="133">
        <v>3</v>
      </c>
      <c r="D8" s="134">
        <f>C8*$N$1</f>
        <v>5400000</v>
      </c>
      <c r="E8" s="134">
        <f>(D8)*23.5%</f>
        <v>1269000</v>
      </c>
      <c r="F8" s="134">
        <f>ROUND((D8+E8),0)</f>
        <v>6669000</v>
      </c>
      <c r="G8" s="134">
        <f>SUM(D8:E8)</f>
        <v>6669000</v>
      </c>
      <c r="H8" s="135">
        <f t="shared" ref="H8:H9" si="0">ROUND((F8/26),0)</f>
        <v>256500</v>
      </c>
      <c r="I8" s="135">
        <f t="shared" ref="I8:I9" si="1">ROUND((G8/26),0)</f>
        <v>256500</v>
      </c>
      <c r="J8" s="136"/>
    </row>
    <row r="9" spans="1:14" x14ac:dyDescent="0.3">
      <c r="A9" s="132">
        <v>3</v>
      </c>
      <c r="B9" s="132" t="s">
        <v>6</v>
      </c>
      <c r="C9" s="133">
        <v>2.46</v>
      </c>
      <c r="D9" s="134">
        <f>C9*$N$1</f>
        <v>4428000</v>
      </c>
      <c r="E9" s="134">
        <f>(D9)*23.5%</f>
        <v>1040579.9999999999</v>
      </c>
      <c r="F9" s="134">
        <f>ROUND((D9+E9),0)</f>
        <v>5468580</v>
      </c>
      <c r="G9" s="134">
        <f>SUM(D9:E9)</f>
        <v>5468580</v>
      </c>
      <c r="H9" s="135">
        <f t="shared" si="0"/>
        <v>210330</v>
      </c>
      <c r="I9" s="135">
        <f t="shared" si="1"/>
        <v>210330</v>
      </c>
      <c r="J9" s="129"/>
    </row>
  </sheetData>
  <mergeCells count="9">
    <mergeCell ref="A1:H1"/>
    <mergeCell ref="H4:I4"/>
    <mergeCell ref="F4:G4"/>
    <mergeCell ref="E4:E5"/>
    <mergeCell ref="D4:D5"/>
    <mergeCell ref="C4:C5"/>
    <mergeCell ref="B4:B5"/>
    <mergeCell ref="A4:A5"/>
    <mergeCell ref="A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6"/>
  <sheetViews>
    <sheetView workbookViewId="0">
      <selection activeCell="B8" sqref="B8"/>
    </sheetView>
  </sheetViews>
  <sheetFormatPr defaultColWidth="8.88671875" defaultRowHeight="15" x14ac:dyDescent="0.25"/>
  <cols>
    <col min="1" max="1" width="5.77734375" style="3" customWidth="1"/>
    <col min="2" max="2" width="32.21875" style="3" customWidth="1"/>
    <col min="3" max="3" width="11" style="3" customWidth="1"/>
    <col min="4" max="4" width="6.6640625" style="3" customWidth="1"/>
    <col min="5" max="5" width="9" style="31" bestFit="1" customWidth="1"/>
    <col min="6" max="6" width="9.5546875" style="31" customWidth="1"/>
    <col min="7" max="7" width="9" style="3" bestFit="1" customWidth="1"/>
    <col min="8" max="8" width="9.44140625" style="3" customWidth="1"/>
    <col min="9" max="9" width="9.88671875" style="3" bestFit="1" customWidth="1"/>
    <col min="10" max="10" width="10" style="3" customWidth="1"/>
    <col min="11" max="16384" width="8.88671875" style="3"/>
  </cols>
  <sheetData>
    <row r="1" spans="1:10" x14ac:dyDescent="0.25">
      <c r="A1" s="201" t="s">
        <v>217</v>
      </c>
      <c r="B1" s="201"/>
      <c r="C1" s="201"/>
      <c r="D1" s="201"/>
      <c r="E1" s="201"/>
      <c r="F1" s="201"/>
      <c r="G1" s="201"/>
      <c r="H1" s="201"/>
      <c r="I1" s="201"/>
      <c r="J1" s="201"/>
    </row>
    <row r="2" spans="1:10" x14ac:dyDescent="0.25">
      <c r="A2" s="201" t="s">
        <v>177</v>
      </c>
      <c r="B2" s="201"/>
      <c r="C2" s="201"/>
      <c r="D2" s="201"/>
      <c r="E2" s="201"/>
      <c r="F2" s="201"/>
      <c r="G2" s="201"/>
      <c r="H2" s="201"/>
      <c r="I2" s="201"/>
      <c r="J2" s="201"/>
    </row>
    <row r="3" spans="1:10" x14ac:dyDescent="0.25">
      <c r="A3" s="4"/>
      <c r="B3" s="5"/>
      <c r="C3" s="5"/>
      <c r="D3" s="5"/>
      <c r="E3" s="30"/>
      <c r="F3" s="30"/>
      <c r="G3" s="7"/>
      <c r="H3" s="6"/>
      <c r="I3" s="200" t="s">
        <v>100</v>
      </c>
      <c r="J3" s="200"/>
    </row>
    <row r="4" spans="1:10" x14ac:dyDescent="0.25">
      <c r="A4" s="202" t="s">
        <v>1</v>
      </c>
      <c r="B4" s="202" t="s">
        <v>7</v>
      </c>
      <c r="C4" s="203" t="s">
        <v>8</v>
      </c>
      <c r="D4" s="203" t="s">
        <v>9</v>
      </c>
      <c r="E4" s="204" t="s">
        <v>101</v>
      </c>
      <c r="F4" s="205"/>
      <c r="G4" s="206" t="s">
        <v>10</v>
      </c>
      <c r="H4" s="207"/>
      <c r="I4" s="208" t="s">
        <v>11</v>
      </c>
      <c r="J4" s="208"/>
    </row>
    <row r="5" spans="1:10" ht="18.75" customHeight="1" x14ac:dyDescent="0.25">
      <c r="A5" s="202"/>
      <c r="B5" s="202"/>
      <c r="C5" s="203"/>
      <c r="D5" s="203"/>
      <c r="E5" s="8" t="s">
        <v>12</v>
      </c>
      <c r="F5" s="8" t="s">
        <v>13</v>
      </c>
      <c r="G5" s="9" t="s">
        <v>12</v>
      </c>
      <c r="H5" s="10" t="s">
        <v>13</v>
      </c>
      <c r="I5" s="11" t="s">
        <v>12</v>
      </c>
      <c r="J5" s="10" t="s">
        <v>13</v>
      </c>
    </row>
    <row r="6" spans="1:10" x14ac:dyDescent="0.25">
      <c r="A6" s="20">
        <v>1</v>
      </c>
      <c r="B6" s="20">
        <v>2</v>
      </c>
      <c r="C6" s="48" t="s">
        <v>14</v>
      </c>
      <c r="D6" s="48" t="s">
        <v>15</v>
      </c>
      <c r="E6" s="48" t="s">
        <v>16</v>
      </c>
      <c r="F6" s="48" t="s">
        <v>17</v>
      </c>
      <c r="G6" s="48" t="s">
        <v>18</v>
      </c>
      <c r="H6" s="48" t="s">
        <v>19</v>
      </c>
      <c r="I6" s="11" t="s">
        <v>20</v>
      </c>
      <c r="J6" s="10" t="s">
        <v>21</v>
      </c>
    </row>
    <row r="7" spans="1:10" x14ac:dyDescent="0.25">
      <c r="A7" s="13">
        <v>1</v>
      </c>
      <c r="B7" s="14" t="s">
        <v>22</v>
      </c>
      <c r="C7" s="13"/>
      <c r="D7" s="13"/>
      <c r="E7" s="15"/>
      <c r="F7" s="15"/>
      <c r="G7" s="16"/>
      <c r="H7" s="15"/>
      <c r="I7" s="17">
        <f>SUM(I8:I11)</f>
        <v>1703160</v>
      </c>
      <c r="J7" s="17"/>
    </row>
    <row r="8" spans="1:10" x14ac:dyDescent="0.25">
      <c r="A8" s="18" t="s">
        <v>23</v>
      </c>
      <c r="B8" s="19" t="s">
        <v>24</v>
      </c>
      <c r="C8" s="20" t="s">
        <v>25</v>
      </c>
      <c r="D8" s="18" t="s">
        <v>26</v>
      </c>
      <c r="E8" s="32">
        <v>1</v>
      </c>
      <c r="F8" s="32"/>
      <c r="G8" s="22">
        <f>LUONG_NGAY!$H$8</f>
        <v>256500</v>
      </c>
      <c r="H8" s="21"/>
      <c r="I8" s="23">
        <f>ROUND((E8*G8),0)</f>
        <v>256500</v>
      </c>
      <c r="J8" s="23"/>
    </row>
    <row r="9" spans="1:10" ht="30" x14ac:dyDescent="0.25">
      <c r="A9" s="18" t="s">
        <v>27</v>
      </c>
      <c r="B9" s="19" t="s">
        <v>28</v>
      </c>
      <c r="C9" s="20" t="s">
        <v>25</v>
      </c>
      <c r="D9" s="18" t="s">
        <v>26</v>
      </c>
      <c r="E9" s="32">
        <v>2</v>
      </c>
      <c r="F9" s="32"/>
      <c r="G9" s="22">
        <f>LUONG_NGAY!$H$8</f>
        <v>256500</v>
      </c>
      <c r="H9" s="21"/>
      <c r="I9" s="23">
        <f t="shared" ref="I9:I11" si="0">ROUND((E9*G9),0)</f>
        <v>513000</v>
      </c>
      <c r="J9" s="23"/>
    </row>
    <row r="10" spans="1:10" ht="30" x14ac:dyDescent="0.25">
      <c r="A10" s="18" t="s">
        <v>29</v>
      </c>
      <c r="B10" s="19" t="s">
        <v>30</v>
      </c>
      <c r="C10" s="20" t="s">
        <v>25</v>
      </c>
      <c r="D10" s="18" t="s">
        <v>26</v>
      </c>
      <c r="E10" s="32">
        <v>2</v>
      </c>
      <c r="F10" s="32"/>
      <c r="G10" s="22">
        <f>LUONG_NGAY!$H$8</f>
        <v>256500</v>
      </c>
      <c r="H10" s="21"/>
      <c r="I10" s="23">
        <f t="shared" si="0"/>
        <v>513000</v>
      </c>
      <c r="J10" s="23"/>
    </row>
    <row r="11" spans="1:10" ht="30" x14ac:dyDescent="0.25">
      <c r="A11" s="20" t="s">
        <v>31</v>
      </c>
      <c r="B11" s="19" t="s">
        <v>32</v>
      </c>
      <c r="C11" s="18" t="s">
        <v>33</v>
      </c>
      <c r="D11" s="18" t="s">
        <v>26</v>
      </c>
      <c r="E11" s="32">
        <v>2</v>
      </c>
      <c r="F11" s="32"/>
      <c r="G11" s="22">
        <f>LUONG_NGAY!H9</f>
        <v>210330</v>
      </c>
      <c r="H11" s="21"/>
      <c r="I11" s="23">
        <f t="shared" si="0"/>
        <v>420660</v>
      </c>
      <c r="J11" s="23"/>
    </row>
    <row r="12" spans="1:10" ht="30" customHeight="1" x14ac:dyDescent="0.25">
      <c r="A12" s="12">
        <v>2</v>
      </c>
      <c r="B12" s="24" t="s">
        <v>216</v>
      </c>
      <c r="C12" s="13"/>
      <c r="D12" s="13"/>
      <c r="E12" s="32"/>
      <c r="F12" s="33"/>
      <c r="G12" s="22"/>
      <c r="H12" s="21"/>
      <c r="I12" s="25">
        <f>SUM(I13:I16)</f>
        <v>5953365</v>
      </c>
      <c r="J12" s="25">
        <f>SUM(J13:J16)</f>
        <v>6494580</v>
      </c>
    </row>
    <row r="13" spans="1:10" ht="30" x14ac:dyDescent="0.25">
      <c r="A13" s="20" t="s">
        <v>34</v>
      </c>
      <c r="B13" s="19" t="s">
        <v>35</v>
      </c>
      <c r="C13" s="20" t="s">
        <v>51</v>
      </c>
      <c r="D13" s="18" t="s">
        <v>26</v>
      </c>
      <c r="E13" s="32"/>
      <c r="F13" s="32">
        <v>2</v>
      </c>
      <c r="G13" s="22"/>
      <c r="H13" s="22">
        <f>ROUND((LUONG_NGAY!I7+LUONG_NGAY!I8),0)</f>
        <v>541215</v>
      </c>
      <c r="I13" s="26"/>
      <c r="J13" s="26">
        <f>ROUND((F13*H13),0)</f>
        <v>1082430</v>
      </c>
    </row>
    <row r="14" spans="1:10" ht="30" x14ac:dyDescent="0.25">
      <c r="A14" s="20">
        <v>2.2000000000000002</v>
      </c>
      <c r="B14" s="19" t="s">
        <v>37</v>
      </c>
      <c r="C14" s="20" t="s">
        <v>51</v>
      </c>
      <c r="D14" s="18" t="s">
        <v>26</v>
      </c>
      <c r="E14" s="32"/>
      <c r="F14" s="32">
        <v>10</v>
      </c>
      <c r="G14" s="22"/>
      <c r="H14" s="22">
        <f>ROUND((LUONG_NGAY!I7+LUONG_NGAY!I8),0)</f>
        <v>541215</v>
      </c>
      <c r="I14" s="26"/>
      <c r="J14" s="26">
        <f>ROUND((F14*H14),0)</f>
        <v>5412150</v>
      </c>
    </row>
    <row r="15" spans="1:10" ht="30" x14ac:dyDescent="0.25">
      <c r="A15" s="20">
        <v>2.2999999999999998</v>
      </c>
      <c r="B15" s="19" t="s">
        <v>38</v>
      </c>
      <c r="C15" s="20" t="s">
        <v>36</v>
      </c>
      <c r="D15" s="18" t="s">
        <v>26</v>
      </c>
      <c r="E15" s="32">
        <v>6</v>
      </c>
      <c r="F15" s="32"/>
      <c r="G15" s="22">
        <f>ROUND((LUONG_NGAY!$H$7+LUONG_NGAY!$H$8),0)</f>
        <v>541215</v>
      </c>
      <c r="H15" s="22"/>
      <c r="I15" s="26">
        <f>ROUND((E15*G15),0)</f>
        <v>3247290</v>
      </c>
      <c r="J15" s="26"/>
    </row>
    <row r="16" spans="1:10" ht="30" x14ac:dyDescent="0.25">
      <c r="A16" s="20">
        <v>2.4</v>
      </c>
      <c r="B16" s="19" t="s">
        <v>39</v>
      </c>
      <c r="C16" s="20" t="s">
        <v>36</v>
      </c>
      <c r="D16" s="18" t="s">
        <v>26</v>
      </c>
      <c r="E16" s="32">
        <v>5</v>
      </c>
      <c r="F16" s="32" t="s">
        <v>40</v>
      </c>
      <c r="G16" s="22">
        <f>ROUND((LUONG_NGAY!$H$7+LUONG_NGAY!$H$8),0)</f>
        <v>541215</v>
      </c>
      <c r="H16" s="22"/>
      <c r="I16" s="26">
        <f>ROUND((E16*G16),0)</f>
        <v>2706075</v>
      </c>
      <c r="J16" s="26"/>
    </row>
    <row r="17" spans="1:10" ht="28.5" x14ac:dyDescent="0.25">
      <c r="A17" s="12">
        <v>3</v>
      </c>
      <c r="B17" s="27" t="s">
        <v>41</v>
      </c>
      <c r="C17" s="13"/>
      <c r="D17" s="13"/>
      <c r="E17" s="32"/>
      <c r="F17" s="33"/>
      <c r="G17" s="22"/>
      <c r="H17" s="22"/>
      <c r="I17" s="25">
        <f>SUM(I18:I22)</f>
        <v>10283085</v>
      </c>
      <c r="J17" s="26"/>
    </row>
    <row r="18" spans="1:10" ht="30" x14ac:dyDescent="0.25">
      <c r="A18" s="20" t="s">
        <v>42</v>
      </c>
      <c r="B18" s="19" t="s">
        <v>43</v>
      </c>
      <c r="C18" s="20" t="s">
        <v>36</v>
      </c>
      <c r="D18" s="18" t="s">
        <v>26</v>
      </c>
      <c r="E18" s="32">
        <v>6</v>
      </c>
      <c r="F18" s="32"/>
      <c r="G18" s="22">
        <f>ROUND((LUONG_NGAY!$H$7+LUONG_NGAY!$H$8),0)</f>
        <v>541215</v>
      </c>
      <c r="H18" s="22"/>
      <c r="I18" s="23">
        <f>ROUND((E18*G18),0)</f>
        <v>3247290</v>
      </c>
      <c r="J18" s="26"/>
    </row>
    <row r="19" spans="1:10" ht="30" x14ac:dyDescent="0.25">
      <c r="A19" s="20">
        <v>3.2</v>
      </c>
      <c r="B19" s="19" t="s">
        <v>44</v>
      </c>
      <c r="C19" s="20" t="s">
        <v>51</v>
      </c>
      <c r="D19" s="18" t="s">
        <v>26</v>
      </c>
      <c r="E19" s="32">
        <v>3</v>
      </c>
      <c r="F19" s="32"/>
      <c r="G19" s="22">
        <f>ROUND((LUONG_NGAY!$H$7+LUONG_NGAY!$H$8),0)</f>
        <v>541215</v>
      </c>
      <c r="H19" s="22"/>
      <c r="I19" s="23">
        <f t="shared" ref="I19:I22" si="1">ROUND((E19*G19),0)</f>
        <v>1623645</v>
      </c>
      <c r="J19" s="26"/>
    </row>
    <row r="20" spans="1:10" ht="30" x14ac:dyDescent="0.25">
      <c r="A20" s="20">
        <v>3.3</v>
      </c>
      <c r="B20" s="19" t="s">
        <v>45</v>
      </c>
      <c r="C20" s="20" t="s">
        <v>36</v>
      </c>
      <c r="D20" s="18" t="s">
        <v>26</v>
      </c>
      <c r="E20" s="32">
        <v>2</v>
      </c>
      <c r="F20" s="32"/>
      <c r="G20" s="22">
        <f>ROUND((LUONG_NGAY!$H$7+LUONG_NGAY!$H$8),0)</f>
        <v>541215</v>
      </c>
      <c r="H20" s="22"/>
      <c r="I20" s="23">
        <f t="shared" si="1"/>
        <v>1082430</v>
      </c>
      <c r="J20" s="26"/>
    </row>
    <row r="21" spans="1:10" ht="30" x14ac:dyDescent="0.25">
      <c r="A21" s="20">
        <v>3.4</v>
      </c>
      <c r="B21" s="19" t="s">
        <v>46</v>
      </c>
      <c r="C21" s="20" t="s">
        <v>51</v>
      </c>
      <c r="D21" s="18" t="s">
        <v>26</v>
      </c>
      <c r="E21" s="32">
        <v>5</v>
      </c>
      <c r="F21" s="32"/>
      <c r="G21" s="22">
        <f>ROUND((LUONG_NGAY!$H$7+LUONG_NGAY!$H$8),0)</f>
        <v>541215</v>
      </c>
      <c r="H21" s="22"/>
      <c r="I21" s="23">
        <f t="shared" si="1"/>
        <v>2706075</v>
      </c>
      <c r="J21" s="26"/>
    </row>
    <row r="22" spans="1:10" ht="30" x14ac:dyDescent="0.25">
      <c r="A22" s="20">
        <v>3.5</v>
      </c>
      <c r="B22" s="19" t="s">
        <v>47</v>
      </c>
      <c r="C22" s="20" t="s">
        <v>51</v>
      </c>
      <c r="D22" s="18" t="s">
        <v>26</v>
      </c>
      <c r="E22" s="32">
        <v>3</v>
      </c>
      <c r="F22" s="32"/>
      <c r="G22" s="22">
        <f>ROUND((LUONG_NGAY!$H$7+LUONG_NGAY!$H$8),0)</f>
        <v>541215</v>
      </c>
      <c r="H22" s="21"/>
      <c r="I22" s="23">
        <f t="shared" si="1"/>
        <v>1623645</v>
      </c>
      <c r="J22" s="26"/>
    </row>
    <row r="23" spans="1:10" ht="28.5" x14ac:dyDescent="0.25">
      <c r="A23" s="28">
        <v>4</v>
      </c>
      <c r="B23" s="27" t="s">
        <v>97</v>
      </c>
      <c r="C23" s="28" t="s">
        <v>52</v>
      </c>
      <c r="D23" s="29" t="s">
        <v>26</v>
      </c>
      <c r="E23" s="33">
        <v>3</v>
      </c>
      <c r="F23" s="33"/>
      <c r="G23" s="16">
        <f>ROUND((LUONG_NGAY!$H$7+LUONG_NGAY!$H$8),0)</f>
        <v>541215</v>
      </c>
      <c r="H23" s="15"/>
      <c r="I23" s="17">
        <f t="shared" ref="I23:I24" si="2">E23*G23</f>
        <v>1623645</v>
      </c>
      <c r="J23" s="26"/>
    </row>
    <row r="24" spans="1:10" ht="28.5" x14ac:dyDescent="0.25">
      <c r="A24" s="28">
        <v>5</v>
      </c>
      <c r="B24" s="27" t="s">
        <v>98</v>
      </c>
      <c r="C24" s="28" t="s">
        <v>48</v>
      </c>
      <c r="D24" s="29" t="s">
        <v>26</v>
      </c>
      <c r="E24" s="33">
        <v>2</v>
      </c>
      <c r="F24" s="33"/>
      <c r="G24" s="16">
        <f>LUONG_NGAY!H9</f>
        <v>210330</v>
      </c>
      <c r="H24" s="15"/>
      <c r="I24" s="17">
        <f t="shared" si="2"/>
        <v>420660</v>
      </c>
      <c r="J24" s="26"/>
    </row>
    <row r="25" spans="1:10" x14ac:dyDescent="0.25">
      <c r="A25" s="13"/>
      <c r="B25" s="192" t="s">
        <v>49</v>
      </c>
      <c r="C25" s="193"/>
      <c r="D25" s="193"/>
      <c r="E25" s="193"/>
      <c r="F25" s="193"/>
      <c r="G25" s="193"/>
      <c r="H25" s="194"/>
      <c r="I25" s="17">
        <f>ROUND((I24+I23+I17+I12+I7),0)</f>
        <v>19983915</v>
      </c>
      <c r="J25" s="17">
        <f>ROUND((J24+J23+J17+J12+J7),0)</f>
        <v>6494580</v>
      </c>
    </row>
    <row r="26" spans="1:10" x14ac:dyDescent="0.25">
      <c r="A26" s="20"/>
      <c r="B26" s="195" t="s">
        <v>50</v>
      </c>
      <c r="C26" s="196"/>
      <c r="D26" s="196"/>
      <c r="E26" s="196"/>
      <c r="F26" s="196"/>
      <c r="G26" s="196"/>
      <c r="H26" s="197"/>
      <c r="I26" s="198">
        <f>I25+J25</f>
        <v>26478495</v>
      </c>
      <c r="J26" s="199"/>
    </row>
  </sheetData>
  <mergeCells count="13">
    <mergeCell ref="B25:H25"/>
    <mergeCell ref="B26:H26"/>
    <mergeCell ref="I26:J26"/>
    <mergeCell ref="I3:J3"/>
    <mergeCell ref="A1:J1"/>
    <mergeCell ref="A2:J2"/>
    <mergeCell ref="A4:A5"/>
    <mergeCell ref="B4:B5"/>
    <mergeCell ref="C4:C5"/>
    <mergeCell ref="D4:D5"/>
    <mergeCell ref="E4:F4"/>
    <mergeCell ref="G4:H4"/>
    <mergeCell ref="I4:J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topLeftCell="A10" workbookViewId="0">
      <selection activeCell="E24" sqref="E24"/>
    </sheetView>
  </sheetViews>
  <sheetFormatPr defaultColWidth="8" defaultRowHeight="15" x14ac:dyDescent="0.3"/>
  <cols>
    <col min="1" max="1" width="4.33203125" style="76" customWidth="1"/>
    <col min="2" max="2" width="26.33203125" style="41" customWidth="1"/>
    <col min="3" max="3" width="10" style="76" bestFit="1" customWidth="1"/>
    <col min="4" max="4" width="10.109375" style="76" customWidth="1"/>
    <col min="5" max="5" width="10.77734375" style="83" customWidth="1"/>
    <col min="6" max="6" width="12" style="82" customWidth="1"/>
    <col min="7" max="7" width="8.109375" style="72" customWidth="1"/>
    <col min="8" max="8" width="9.5546875" style="72" customWidth="1"/>
    <col min="9" max="9" width="8.88671875" style="72" bestFit="1" customWidth="1"/>
    <col min="10" max="10" width="9.88671875" style="96" bestFit="1" customWidth="1"/>
    <col min="11" max="11" width="7.6640625" style="41" hidden="1" customWidth="1"/>
    <col min="12" max="12" width="9.6640625" style="41" customWidth="1"/>
    <col min="13" max="256" width="8" style="41"/>
    <col min="257" max="257" width="4.33203125" style="41" customWidth="1"/>
    <col min="258" max="258" width="26.33203125" style="41" customWidth="1"/>
    <col min="259" max="259" width="10" style="41" bestFit="1" customWidth="1"/>
    <col min="260" max="260" width="10.109375" style="41" customWidth="1"/>
    <col min="261" max="261" width="9.44140625" style="41" customWidth="1"/>
    <col min="262" max="262" width="10" style="41" customWidth="1"/>
    <col min="263" max="263" width="7.21875" style="41" customWidth="1"/>
    <col min="264" max="264" width="7" style="41" customWidth="1"/>
    <col min="265" max="265" width="8.88671875" style="41" bestFit="1" customWidth="1"/>
    <col min="266" max="266" width="9.88671875" style="41" bestFit="1" customWidth="1"/>
    <col min="267" max="267" width="0" style="41" hidden="1" customWidth="1"/>
    <col min="268" max="268" width="9.6640625" style="41" customWidth="1"/>
    <col min="269" max="512" width="8" style="41"/>
    <col min="513" max="513" width="4.33203125" style="41" customWidth="1"/>
    <col min="514" max="514" width="26.33203125" style="41" customWidth="1"/>
    <col min="515" max="515" width="10" style="41" bestFit="1" customWidth="1"/>
    <col min="516" max="516" width="10.109375" style="41" customWidth="1"/>
    <col min="517" max="517" width="9.44140625" style="41" customWidth="1"/>
    <col min="518" max="518" width="10" style="41" customWidth="1"/>
    <col min="519" max="519" width="7.21875" style="41" customWidth="1"/>
    <col min="520" max="520" width="7" style="41" customWidth="1"/>
    <col min="521" max="521" width="8.88671875" style="41" bestFit="1" customWidth="1"/>
    <col min="522" max="522" width="9.88671875" style="41" bestFit="1" customWidth="1"/>
    <col min="523" max="523" width="0" style="41" hidden="1" customWidth="1"/>
    <col min="524" max="524" width="9.6640625" style="41" customWidth="1"/>
    <col min="525" max="768" width="8" style="41"/>
    <col min="769" max="769" width="4.33203125" style="41" customWidth="1"/>
    <col min="770" max="770" width="26.33203125" style="41" customWidth="1"/>
    <col min="771" max="771" width="10" style="41" bestFit="1" customWidth="1"/>
    <col min="772" max="772" width="10.109375" style="41" customWidth="1"/>
    <col min="773" max="773" width="9.44140625" style="41" customWidth="1"/>
    <col min="774" max="774" width="10" style="41" customWidth="1"/>
    <col min="775" max="775" width="7.21875" style="41" customWidth="1"/>
    <col min="776" max="776" width="7" style="41" customWidth="1"/>
    <col min="777" max="777" width="8.88671875" style="41" bestFit="1" customWidth="1"/>
    <col min="778" max="778" width="9.88671875" style="41" bestFit="1" customWidth="1"/>
    <col min="779" max="779" width="0" style="41" hidden="1" customWidth="1"/>
    <col min="780" max="780" width="9.6640625" style="41" customWidth="1"/>
    <col min="781" max="1024" width="8" style="41"/>
    <col min="1025" max="1025" width="4.33203125" style="41" customWidth="1"/>
    <col min="1026" max="1026" width="26.33203125" style="41" customWidth="1"/>
    <col min="1027" max="1027" width="10" style="41" bestFit="1" customWidth="1"/>
    <col min="1028" max="1028" width="10.109375" style="41" customWidth="1"/>
    <col min="1029" max="1029" width="9.44140625" style="41" customWidth="1"/>
    <col min="1030" max="1030" width="10" style="41" customWidth="1"/>
    <col min="1031" max="1031" width="7.21875" style="41" customWidth="1"/>
    <col min="1032" max="1032" width="7" style="41" customWidth="1"/>
    <col min="1033" max="1033" width="8.88671875" style="41" bestFit="1" customWidth="1"/>
    <col min="1034" max="1034" width="9.88671875" style="41" bestFit="1" customWidth="1"/>
    <col min="1035" max="1035" width="0" style="41" hidden="1" customWidth="1"/>
    <col min="1036" max="1036" width="9.6640625" style="41" customWidth="1"/>
    <col min="1037" max="1280" width="8" style="41"/>
    <col min="1281" max="1281" width="4.33203125" style="41" customWidth="1"/>
    <col min="1282" max="1282" width="26.33203125" style="41" customWidth="1"/>
    <col min="1283" max="1283" width="10" style="41" bestFit="1" customWidth="1"/>
    <col min="1284" max="1284" width="10.109375" style="41" customWidth="1"/>
    <col min="1285" max="1285" width="9.44140625" style="41" customWidth="1"/>
    <col min="1286" max="1286" width="10" style="41" customWidth="1"/>
    <col min="1287" max="1287" width="7.21875" style="41" customWidth="1"/>
    <col min="1288" max="1288" width="7" style="41" customWidth="1"/>
    <col min="1289" max="1289" width="8.88671875" style="41" bestFit="1" customWidth="1"/>
    <col min="1290" max="1290" width="9.88671875" style="41" bestFit="1" customWidth="1"/>
    <col min="1291" max="1291" width="0" style="41" hidden="1" customWidth="1"/>
    <col min="1292" max="1292" width="9.6640625" style="41" customWidth="1"/>
    <col min="1293" max="1536" width="8" style="41"/>
    <col min="1537" max="1537" width="4.33203125" style="41" customWidth="1"/>
    <col min="1538" max="1538" width="26.33203125" style="41" customWidth="1"/>
    <col min="1539" max="1539" width="10" style="41" bestFit="1" customWidth="1"/>
    <col min="1540" max="1540" width="10.109375" style="41" customWidth="1"/>
    <col min="1541" max="1541" width="9.44140625" style="41" customWidth="1"/>
    <col min="1542" max="1542" width="10" style="41" customWidth="1"/>
    <col min="1543" max="1543" width="7.21875" style="41" customWidth="1"/>
    <col min="1544" max="1544" width="7" style="41" customWidth="1"/>
    <col min="1545" max="1545" width="8.88671875" style="41" bestFit="1" customWidth="1"/>
    <col min="1546" max="1546" width="9.88671875" style="41" bestFit="1" customWidth="1"/>
    <col min="1547" max="1547" width="0" style="41" hidden="1" customWidth="1"/>
    <col min="1548" max="1548" width="9.6640625" style="41" customWidth="1"/>
    <col min="1549" max="1792" width="8" style="41"/>
    <col min="1793" max="1793" width="4.33203125" style="41" customWidth="1"/>
    <col min="1794" max="1794" width="26.33203125" style="41" customWidth="1"/>
    <col min="1795" max="1795" width="10" style="41" bestFit="1" customWidth="1"/>
    <col min="1796" max="1796" width="10.109375" style="41" customWidth="1"/>
    <col min="1797" max="1797" width="9.44140625" style="41" customWidth="1"/>
    <col min="1798" max="1798" width="10" style="41" customWidth="1"/>
    <col min="1799" max="1799" width="7.21875" style="41" customWidth="1"/>
    <col min="1800" max="1800" width="7" style="41" customWidth="1"/>
    <col min="1801" max="1801" width="8.88671875" style="41" bestFit="1" customWidth="1"/>
    <col min="1802" max="1802" width="9.88671875" style="41" bestFit="1" customWidth="1"/>
    <col min="1803" max="1803" width="0" style="41" hidden="1" customWidth="1"/>
    <col min="1804" max="1804" width="9.6640625" style="41" customWidth="1"/>
    <col min="1805" max="2048" width="8" style="41"/>
    <col min="2049" max="2049" width="4.33203125" style="41" customWidth="1"/>
    <col min="2050" max="2050" width="26.33203125" style="41" customWidth="1"/>
    <col min="2051" max="2051" width="10" style="41" bestFit="1" customWidth="1"/>
    <col min="2052" max="2052" width="10.109375" style="41" customWidth="1"/>
    <col min="2053" max="2053" width="9.44140625" style="41" customWidth="1"/>
    <col min="2054" max="2054" width="10" style="41" customWidth="1"/>
    <col min="2055" max="2055" width="7.21875" style="41" customWidth="1"/>
    <col min="2056" max="2056" width="7" style="41" customWidth="1"/>
    <col min="2057" max="2057" width="8.88671875" style="41" bestFit="1" customWidth="1"/>
    <col min="2058" max="2058" width="9.88671875" style="41" bestFit="1" customWidth="1"/>
    <col min="2059" max="2059" width="0" style="41" hidden="1" customWidth="1"/>
    <col min="2060" max="2060" width="9.6640625" style="41" customWidth="1"/>
    <col min="2061" max="2304" width="8" style="41"/>
    <col min="2305" max="2305" width="4.33203125" style="41" customWidth="1"/>
    <col min="2306" max="2306" width="26.33203125" style="41" customWidth="1"/>
    <col min="2307" max="2307" width="10" style="41" bestFit="1" customWidth="1"/>
    <col min="2308" max="2308" width="10.109375" style="41" customWidth="1"/>
    <col min="2309" max="2309" width="9.44140625" style="41" customWidth="1"/>
    <col min="2310" max="2310" width="10" style="41" customWidth="1"/>
    <col min="2311" max="2311" width="7.21875" style="41" customWidth="1"/>
    <col min="2312" max="2312" width="7" style="41" customWidth="1"/>
    <col min="2313" max="2313" width="8.88671875" style="41" bestFit="1" customWidth="1"/>
    <col min="2314" max="2314" width="9.88671875" style="41" bestFit="1" customWidth="1"/>
    <col min="2315" max="2315" width="0" style="41" hidden="1" customWidth="1"/>
    <col min="2316" max="2316" width="9.6640625" style="41" customWidth="1"/>
    <col min="2317" max="2560" width="8" style="41"/>
    <col min="2561" max="2561" width="4.33203125" style="41" customWidth="1"/>
    <col min="2562" max="2562" width="26.33203125" style="41" customWidth="1"/>
    <col min="2563" max="2563" width="10" style="41" bestFit="1" customWidth="1"/>
    <col min="2564" max="2564" width="10.109375" style="41" customWidth="1"/>
    <col min="2565" max="2565" width="9.44140625" style="41" customWidth="1"/>
    <col min="2566" max="2566" width="10" style="41" customWidth="1"/>
    <col min="2567" max="2567" width="7.21875" style="41" customWidth="1"/>
    <col min="2568" max="2568" width="7" style="41" customWidth="1"/>
    <col min="2569" max="2569" width="8.88671875" style="41" bestFit="1" customWidth="1"/>
    <col min="2570" max="2570" width="9.88671875" style="41" bestFit="1" customWidth="1"/>
    <col min="2571" max="2571" width="0" style="41" hidden="1" customWidth="1"/>
    <col min="2572" max="2572" width="9.6640625" style="41" customWidth="1"/>
    <col min="2573" max="2816" width="8" style="41"/>
    <col min="2817" max="2817" width="4.33203125" style="41" customWidth="1"/>
    <col min="2818" max="2818" width="26.33203125" style="41" customWidth="1"/>
    <col min="2819" max="2819" width="10" style="41" bestFit="1" customWidth="1"/>
    <col min="2820" max="2820" width="10.109375" style="41" customWidth="1"/>
    <col min="2821" max="2821" width="9.44140625" style="41" customWidth="1"/>
    <col min="2822" max="2822" width="10" style="41" customWidth="1"/>
    <col min="2823" max="2823" width="7.21875" style="41" customWidth="1"/>
    <col min="2824" max="2824" width="7" style="41" customWidth="1"/>
    <col min="2825" max="2825" width="8.88671875" style="41" bestFit="1" customWidth="1"/>
    <col min="2826" max="2826" width="9.88671875" style="41" bestFit="1" customWidth="1"/>
    <col min="2827" max="2827" width="0" style="41" hidden="1" customWidth="1"/>
    <col min="2828" max="2828" width="9.6640625" style="41" customWidth="1"/>
    <col min="2829" max="3072" width="8" style="41"/>
    <col min="3073" max="3073" width="4.33203125" style="41" customWidth="1"/>
    <col min="3074" max="3074" width="26.33203125" style="41" customWidth="1"/>
    <col min="3075" max="3075" width="10" style="41" bestFit="1" customWidth="1"/>
    <col min="3076" max="3076" width="10.109375" style="41" customWidth="1"/>
    <col min="3077" max="3077" width="9.44140625" style="41" customWidth="1"/>
    <col min="3078" max="3078" width="10" style="41" customWidth="1"/>
    <col min="3079" max="3079" width="7.21875" style="41" customWidth="1"/>
    <col min="3080" max="3080" width="7" style="41" customWidth="1"/>
    <col min="3081" max="3081" width="8.88671875" style="41" bestFit="1" customWidth="1"/>
    <col min="3082" max="3082" width="9.88671875" style="41" bestFit="1" customWidth="1"/>
    <col min="3083" max="3083" width="0" style="41" hidden="1" customWidth="1"/>
    <col min="3084" max="3084" width="9.6640625" style="41" customWidth="1"/>
    <col min="3085" max="3328" width="8" style="41"/>
    <col min="3329" max="3329" width="4.33203125" style="41" customWidth="1"/>
    <col min="3330" max="3330" width="26.33203125" style="41" customWidth="1"/>
    <col min="3331" max="3331" width="10" style="41" bestFit="1" customWidth="1"/>
    <col min="3332" max="3332" width="10.109375" style="41" customWidth="1"/>
    <col min="3333" max="3333" width="9.44140625" style="41" customWidth="1"/>
    <col min="3334" max="3334" width="10" style="41" customWidth="1"/>
    <col min="3335" max="3335" width="7.21875" style="41" customWidth="1"/>
    <col min="3336" max="3336" width="7" style="41" customWidth="1"/>
    <col min="3337" max="3337" width="8.88671875" style="41" bestFit="1" customWidth="1"/>
    <col min="3338" max="3338" width="9.88671875" style="41" bestFit="1" customWidth="1"/>
    <col min="3339" max="3339" width="0" style="41" hidden="1" customWidth="1"/>
    <col min="3340" max="3340" width="9.6640625" style="41" customWidth="1"/>
    <col min="3341" max="3584" width="8" style="41"/>
    <col min="3585" max="3585" width="4.33203125" style="41" customWidth="1"/>
    <col min="3586" max="3586" width="26.33203125" style="41" customWidth="1"/>
    <col min="3587" max="3587" width="10" style="41" bestFit="1" customWidth="1"/>
    <col min="3588" max="3588" width="10.109375" style="41" customWidth="1"/>
    <col min="3589" max="3589" width="9.44140625" style="41" customWidth="1"/>
    <col min="3590" max="3590" width="10" style="41" customWidth="1"/>
    <col min="3591" max="3591" width="7.21875" style="41" customWidth="1"/>
    <col min="3592" max="3592" width="7" style="41" customWidth="1"/>
    <col min="3593" max="3593" width="8.88671875" style="41" bestFit="1" customWidth="1"/>
    <col min="3594" max="3594" width="9.88671875" style="41" bestFit="1" customWidth="1"/>
    <col min="3595" max="3595" width="0" style="41" hidden="1" customWidth="1"/>
    <col min="3596" max="3596" width="9.6640625" style="41" customWidth="1"/>
    <col min="3597" max="3840" width="8" style="41"/>
    <col min="3841" max="3841" width="4.33203125" style="41" customWidth="1"/>
    <col min="3842" max="3842" width="26.33203125" style="41" customWidth="1"/>
    <col min="3843" max="3843" width="10" style="41" bestFit="1" customWidth="1"/>
    <col min="3844" max="3844" width="10.109375" style="41" customWidth="1"/>
    <col min="3845" max="3845" width="9.44140625" style="41" customWidth="1"/>
    <col min="3846" max="3846" width="10" style="41" customWidth="1"/>
    <col min="3847" max="3847" width="7.21875" style="41" customWidth="1"/>
    <col min="3848" max="3848" width="7" style="41" customWidth="1"/>
    <col min="3849" max="3849" width="8.88671875" style="41" bestFit="1" customWidth="1"/>
    <col min="3850" max="3850" width="9.88671875" style="41" bestFit="1" customWidth="1"/>
    <col min="3851" max="3851" width="0" style="41" hidden="1" customWidth="1"/>
    <col min="3852" max="3852" width="9.6640625" style="41" customWidth="1"/>
    <col min="3853" max="4096" width="8" style="41"/>
    <col min="4097" max="4097" width="4.33203125" style="41" customWidth="1"/>
    <col min="4098" max="4098" width="26.33203125" style="41" customWidth="1"/>
    <col min="4099" max="4099" width="10" style="41" bestFit="1" customWidth="1"/>
    <col min="4100" max="4100" width="10.109375" style="41" customWidth="1"/>
    <col min="4101" max="4101" width="9.44140625" style="41" customWidth="1"/>
    <col min="4102" max="4102" width="10" style="41" customWidth="1"/>
    <col min="4103" max="4103" width="7.21875" style="41" customWidth="1"/>
    <col min="4104" max="4104" width="7" style="41" customWidth="1"/>
    <col min="4105" max="4105" width="8.88671875" style="41" bestFit="1" customWidth="1"/>
    <col min="4106" max="4106" width="9.88671875" style="41" bestFit="1" customWidth="1"/>
    <col min="4107" max="4107" width="0" style="41" hidden="1" customWidth="1"/>
    <col min="4108" max="4108" width="9.6640625" style="41" customWidth="1"/>
    <col min="4109" max="4352" width="8" style="41"/>
    <col min="4353" max="4353" width="4.33203125" style="41" customWidth="1"/>
    <col min="4354" max="4354" width="26.33203125" style="41" customWidth="1"/>
    <col min="4355" max="4355" width="10" style="41" bestFit="1" customWidth="1"/>
    <col min="4356" max="4356" width="10.109375" style="41" customWidth="1"/>
    <col min="4357" max="4357" width="9.44140625" style="41" customWidth="1"/>
    <col min="4358" max="4358" width="10" style="41" customWidth="1"/>
    <col min="4359" max="4359" width="7.21875" style="41" customWidth="1"/>
    <col min="4360" max="4360" width="7" style="41" customWidth="1"/>
    <col min="4361" max="4361" width="8.88671875" style="41" bestFit="1" customWidth="1"/>
    <col min="4362" max="4362" width="9.88671875" style="41" bestFit="1" customWidth="1"/>
    <col min="4363" max="4363" width="0" style="41" hidden="1" customWidth="1"/>
    <col min="4364" max="4364" width="9.6640625" style="41" customWidth="1"/>
    <col min="4365" max="4608" width="8" style="41"/>
    <col min="4609" max="4609" width="4.33203125" style="41" customWidth="1"/>
    <col min="4610" max="4610" width="26.33203125" style="41" customWidth="1"/>
    <col min="4611" max="4611" width="10" style="41" bestFit="1" customWidth="1"/>
    <col min="4612" max="4612" width="10.109375" style="41" customWidth="1"/>
    <col min="4613" max="4613" width="9.44140625" style="41" customWidth="1"/>
    <col min="4614" max="4614" width="10" style="41" customWidth="1"/>
    <col min="4615" max="4615" width="7.21875" style="41" customWidth="1"/>
    <col min="4616" max="4616" width="7" style="41" customWidth="1"/>
    <col min="4617" max="4617" width="8.88671875" style="41" bestFit="1" customWidth="1"/>
    <col min="4618" max="4618" width="9.88671875" style="41" bestFit="1" customWidth="1"/>
    <col min="4619" max="4619" width="0" style="41" hidden="1" customWidth="1"/>
    <col min="4620" max="4620" width="9.6640625" style="41" customWidth="1"/>
    <col min="4621" max="4864" width="8" style="41"/>
    <col min="4865" max="4865" width="4.33203125" style="41" customWidth="1"/>
    <col min="4866" max="4866" width="26.33203125" style="41" customWidth="1"/>
    <col min="4867" max="4867" width="10" style="41" bestFit="1" customWidth="1"/>
    <col min="4868" max="4868" width="10.109375" style="41" customWidth="1"/>
    <col min="4869" max="4869" width="9.44140625" style="41" customWidth="1"/>
    <col min="4870" max="4870" width="10" style="41" customWidth="1"/>
    <col min="4871" max="4871" width="7.21875" style="41" customWidth="1"/>
    <col min="4872" max="4872" width="7" style="41" customWidth="1"/>
    <col min="4873" max="4873" width="8.88671875" style="41" bestFit="1" customWidth="1"/>
    <col min="4874" max="4874" width="9.88671875" style="41" bestFit="1" customWidth="1"/>
    <col min="4875" max="4875" width="0" style="41" hidden="1" customWidth="1"/>
    <col min="4876" max="4876" width="9.6640625" style="41" customWidth="1"/>
    <col min="4877" max="5120" width="8" style="41"/>
    <col min="5121" max="5121" width="4.33203125" style="41" customWidth="1"/>
    <col min="5122" max="5122" width="26.33203125" style="41" customWidth="1"/>
    <col min="5123" max="5123" width="10" style="41" bestFit="1" customWidth="1"/>
    <col min="5124" max="5124" width="10.109375" style="41" customWidth="1"/>
    <col min="5125" max="5125" width="9.44140625" style="41" customWidth="1"/>
    <col min="5126" max="5126" width="10" style="41" customWidth="1"/>
    <col min="5127" max="5127" width="7.21875" style="41" customWidth="1"/>
    <col min="5128" max="5128" width="7" style="41" customWidth="1"/>
    <col min="5129" max="5129" width="8.88671875" style="41" bestFit="1" customWidth="1"/>
    <col min="5130" max="5130" width="9.88671875" style="41" bestFit="1" customWidth="1"/>
    <col min="5131" max="5131" width="0" style="41" hidden="1" customWidth="1"/>
    <col min="5132" max="5132" width="9.6640625" style="41" customWidth="1"/>
    <col min="5133" max="5376" width="8" style="41"/>
    <col min="5377" max="5377" width="4.33203125" style="41" customWidth="1"/>
    <col min="5378" max="5378" width="26.33203125" style="41" customWidth="1"/>
    <col min="5379" max="5379" width="10" style="41" bestFit="1" customWidth="1"/>
    <col min="5380" max="5380" width="10.109375" style="41" customWidth="1"/>
    <col min="5381" max="5381" width="9.44140625" style="41" customWidth="1"/>
    <col min="5382" max="5382" width="10" style="41" customWidth="1"/>
    <col min="5383" max="5383" width="7.21875" style="41" customWidth="1"/>
    <col min="5384" max="5384" width="7" style="41" customWidth="1"/>
    <col min="5385" max="5385" width="8.88671875" style="41" bestFit="1" customWidth="1"/>
    <col min="5386" max="5386" width="9.88671875" style="41" bestFit="1" customWidth="1"/>
    <col min="5387" max="5387" width="0" style="41" hidden="1" customWidth="1"/>
    <col min="5388" max="5388" width="9.6640625" style="41" customWidth="1"/>
    <col min="5389" max="5632" width="8" style="41"/>
    <col min="5633" max="5633" width="4.33203125" style="41" customWidth="1"/>
    <col min="5634" max="5634" width="26.33203125" style="41" customWidth="1"/>
    <col min="5635" max="5635" width="10" style="41" bestFit="1" customWidth="1"/>
    <col min="5636" max="5636" width="10.109375" style="41" customWidth="1"/>
    <col min="5637" max="5637" width="9.44140625" style="41" customWidth="1"/>
    <col min="5638" max="5638" width="10" style="41" customWidth="1"/>
    <col min="5639" max="5639" width="7.21875" style="41" customWidth="1"/>
    <col min="5640" max="5640" width="7" style="41" customWidth="1"/>
    <col min="5641" max="5641" width="8.88671875" style="41" bestFit="1" customWidth="1"/>
    <col min="5642" max="5642" width="9.88671875" style="41" bestFit="1" customWidth="1"/>
    <col min="5643" max="5643" width="0" style="41" hidden="1" customWidth="1"/>
    <col min="5644" max="5644" width="9.6640625" style="41" customWidth="1"/>
    <col min="5645" max="5888" width="8" style="41"/>
    <col min="5889" max="5889" width="4.33203125" style="41" customWidth="1"/>
    <col min="5890" max="5890" width="26.33203125" style="41" customWidth="1"/>
    <col min="5891" max="5891" width="10" style="41" bestFit="1" customWidth="1"/>
    <col min="5892" max="5892" width="10.109375" style="41" customWidth="1"/>
    <col min="5893" max="5893" width="9.44140625" style="41" customWidth="1"/>
    <col min="5894" max="5894" width="10" style="41" customWidth="1"/>
    <col min="5895" max="5895" width="7.21875" style="41" customWidth="1"/>
    <col min="5896" max="5896" width="7" style="41" customWidth="1"/>
    <col min="5897" max="5897" width="8.88671875" style="41" bestFit="1" customWidth="1"/>
    <col min="5898" max="5898" width="9.88671875" style="41" bestFit="1" customWidth="1"/>
    <col min="5899" max="5899" width="0" style="41" hidden="1" customWidth="1"/>
    <col min="5900" max="5900" width="9.6640625" style="41" customWidth="1"/>
    <col min="5901" max="6144" width="8" style="41"/>
    <col min="6145" max="6145" width="4.33203125" style="41" customWidth="1"/>
    <col min="6146" max="6146" width="26.33203125" style="41" customWidth="1"/>
    <col min="6147" max="6147" width="10" style="41" bestFit="1" customWidth="1"/>
    <col min="6148" max="6148" width="10.109375" style="41" customWidth="1"/>
    <col min="6149" max="6149" width="9.44140625" style="41" customWidth="1"/>
    <col min="6150" max="6150" width="10" style="41" customWidth="1"/>
    <col min="6151" max="6151" width="7.21875" style="41" customWidth="1"/>
    <col min="6152" max="6152" width="7" style="41" customWidth="1"/>
    <col min="6153" max="6153" width="8.88671875" style="41" bestFit="1" customWidth="1"/>
    <col min="6154" max="6154" width="9.88671875" style="41" bestFit="1" customWidth="1"/>
    <col min="6155" max="6155" width="0" style="41" hidden="1" customWidth="1"/>
    <col min="6156" max="6156" width="9.6640625" style="41" customWidth="1"/>
    <col min="6157" max="6400" width="8" style="41"/>
    <col min="6401" max="6401" width="4.33203125" style="41" customWidth="1"/>
    <col min="6402" max="6402" width="26.33203125" style="41" customWidth="1"/>
    <col min="6403" max="6403" width="10" style="41" bestFit="1" customWidth="1"/>
    <col min="6404" max="6404" width="10.109375" style="41" customWidth="1"/>
    <col min="6405" max="6405" width="9.44140625" style="41" customWidth="1"/>
    <col min="6406" max="6406" width="10" style="41" customWidth="1"/>
    <col min="6407" max="6407" width="7.21875" style="41" customWidth="1"/>
    <col min="6408" max="6408" width="7" style="41" customWidth="1"/>
    <col min="6409" max="6409" width="8.88671875" style="41" bestFit="1" customWidth="1"/>
    <col min="6410" max="6410" width="9.88671875" style="41" bestFit="1" customWidth="1"/>
    <col min="6411" max="6411" width="0" style="41" hidden="1" customWidth="1"/>
    <col min="6412" max="6412" width="9.6640625" style="41" customWidth="1"/>
    <col min="6413" max="6656" width="8" style="41"/>
    <col min="6657" max="6657" width="4.33203125" style="41" customWidth="1"/>
    <col min="6658" max="6658" width="26.33203125" style="41" customWidth="1"/>
    <col min="6659" max="6659" width="10" style="41" bestFit="1" customWidth="1"/>
    <col min="6660" max="6660" width="10.109375" style="41" customWidth="1"/>
    <col min="6661" max="6661" width="9.44140625" style="41" customWidth="1"/>
    <col min="6662" max="6662" width="10" style="41" customWidth="1"/>
    <col min="6663" max="6663" width="7.21875" style="41" customWidth="1"/>
    <col min="6664" max="6664" width="7" style="41" customWidth="1"/>
    <col min="6665" max="6665" width="8.88671875" style="41" bestFit="1" customWidth="1"/>
    <col min="6666" max="6666" width="9.88671875" style="41" bestFit="1" customWidth="1"/>
    <col min="6667" max="6667" width="0" style="41" hidden="1" customWidth="1"/>
    <col min="6668" max="6668" width="9.6640625" style="41" customWidth="1"/>
    <col min="6669" max="6912" width="8" style="41"/>
    <col min="6913" max="6913" width="4.33203125" style="41" customWidth="1"/>
    <col min="6914" max="6914" width="26.33203125" style="41" customWidth="1"/>
    <col min="6915" max="6915" width="10" style="41" bestFit="1" customWidth="1"/>
    <col min="6916" max="6916" width="10.109375" style="41" customWidth="1"/>
    <col min="6917" max="6917" width="9.44140625" style="41" customWidth="1"/>
    <col min="6918" max="6918" width="10" style="41" customWidth="1"/>
    <col min="6919" max="6919" width="7.21875" style="41" customWidth="1"/>
    <col min="6920" max="6920" width="7" style="41" customWidth="1"/>
    <col min="6921" max="6921" width="8.88671875" style="41" bestFit="1" customWidth="1"/>
    <col min="6922" max="6922" width="9.88671875" style="41" bestFit="1" customWidth="1"/>
    <col min="6923" max="6923" width="0" style="41" hidden="1" customWidth="1"/>
    <col min="6924" max="6924" width="9.6640625" style="41" customWidth="1"/>
    <col min="6925" max="7168" width="8" style="41"/>
    <col min="7169" max="7169" width="4.33203125" style="41" customWidth="1"/>
    <col min="7170" max="7170" width="26.33203125" style="41" customWidth="1"/>
    <col min="7171" max="7171" width="10" style="41" bestFit="1" customWidth="1"/>
    <col min="7172" max="7172" width="10.109375" style="41" customWidth="1"/>
    <col min="7173" max="7173" width="9.44140625" style="41" customWidth="1"/>
    <col min="7174" max="7174" width="10" style="41" customWidth="1"/>
    <col min="7175" max="7175" width="7.21875" style="41" customWidth="1"/>
    <col min="7176" max="7176" width="7" style="41" customWidth="1"/>
    <col min="7177" max="7177" width="8.88671875" style="41" bestFit="1" customWidth="1"/>
    <col min="7178" max="7178" width="9.88671875" style="41" bestFit="1" customWidth="1"/>
    <col min="7179" max="7179" width="0" style="41" hidden="1" customWidth="1"/>
    <col min="7180" max="7180" width="9.6640625" style="41" customWidth="1"/>
    <col min="7181" max="7424" width="8" style="41"/>
    <col min="7425" max="7425" width="4.33203125" style="41" customWidth="1"/>
    <col min="7426" max="7426" width="26.33203125" style="41" customWidth="1"/>
    <col min="7427" max="7427" width="10" style="41" bestFit="1" customWidth="1"/>
    <col min="7428" max="7428" width="10.109375" style="41" customWidth="1"/>
    <col min="7429" max="7429" width="9.44140625" style="41" customWidth="1"/>
    <col min="7430" max="7430" width="10" style="41" customWidth="1"/>
    <col min="7431" max="7431" width="7.21875" style="41" customWidth="1"/>
    <col min="7432" max="7432" width="7" style="41" customWidth="1"/>
    <col min="7433" max="7433" width="8.88671875" style="41" bestFit="1" customWidth="1"/>
    <col min="7434" max="7434" width="9.88671875" style="41" bestFit="1" customWidth="1"/>
    <col min="7435" max="7435" width="0" style="41" hidden="1" customWidth="1"/>
    <col min="7436" max="7436" width="9.6640625" style="41" customWidth="1"/>
    <col min="7437" max="7680" width="8" style="41"/>
    <col min="7681" max="7681" width="4.33203125" style="41" customWidth="1"/>
    <col min="7682" max="7682" width="26.33203125" style="41" customWidth="1"/>
    <col min="7683" max="7683" width="10" style="41" bestFit="1" customWidth="1"/>
    <col min="7684" max="7684" width="10.109375" style="41" customWidth="1"/>
    <col min="7685" max="7685" width="9.44140625" style="41" customWidth="1"/>
    <col min="7686" max="7686" width="10" style="41" customWidth="1"/>
    <col min="7687" max="7687" width="7.21875" style="41" customWidth="1"/>
    <col min="7688" max="7688" width="7" style="41" customWidth="1"/>
    <col min="7689" max="7689" width="8.88671875" style="41" bestFit="1" customWidth="1"/>
    <col min="7690" max="7690" width="9.88671875" style="41" bestFit="1" customWidth="1"/>
    <col min="7691" max="7691" width="0" style="41" hidden="1" customWidth="1"/>
    <col min="7692" max="7692" width="9.6640625" style="41" customWidth="1"/>
    <col min="7693" max="7936" width="8" style="41"/>
    <col min="7937" max="7937" width="4.33203125" style="41" customWidth="1"/>
    <col min="7938" max="7938" width="26.33203125" style="41" customWidth="1"/>
    <col min="7939" max="7939" width="10" style="41" bestFit="1" customWidth="1"/>
    <col min="7940" max="7940" width="10.109375" style="41" customWidth="1"/>
    <col min="7941" max="7941" width="9.44140625" style="41" customWidth="1"/>
    <col min="7942" max="7942" width="10" style="41" customWidth="1"/>
    <col min="7943" max="7943" width="7.21875" style="41" customWidth="1"/>
    <col min="7944" max="7944" width="7" style="41" customWidth="1"/>
    <col min="7945" max="7945" width="8.88671875" style="41" bestFit="1" customWidth="1"/>
    <col min="7946" max="7946" width="9.88671875" style="41" bestFit="1" customWidth="1"/>
    <col min="7947" max="7947" width="0" style="41" hidden="1" customWidth="1"/>
    <col min="7948" max="7948" width="9.6640625" style="41" customWidth="1"/>
    <col min="7949" max="8192" width="8" style="41"/>
    <col min="8193" max="8193" width="4.33203125" style="41" customWidth="1"/>
    <col min="8194" max="8194" width="26.33203125" style="41" customWidth="1"/>
    <col min="8195" max="8195" width="10" style="41" bestFit="1" customWidth="1"/>
    <col min="8196" max="8196" width="10.109375" style="41" customWidth="1"/>
    <col min="8197" max="8197" width="9.44140625" style="41" customWidth="1"/>
    <col min="8198" max="8198" width="10" style="41" customWidth="1"/>
    <col min="8199" max="8199" width="7.21875" style="41" customWidth="1"/>
    <col min="8200" max="8200" width="7" style="41" customWidth="1"/>
    <col min="8201" max="8201" width="8.88671875" style="41" bestFit="1" customWidth="1"/>
    <col min="8202" max="8202" width="9.88671875" style="41" bestFit="1" customWidth="1"/>
    <col min="8203" max="8203" width="0" style="41" hidden="1" customWidth="1"/>
    <col min="8204" max="8204" width="9.6640625" style="41" customWidth="1"/>
    <col min="8205" max="8448" width="8" style="41"/>
    <col min="8449" max="8449" width="4.33203125" style="41" customWidth="1"/>
    <col min="8450" max="8450" width="26.33203125" style="41" customWidth="1"/>
    <col min="8451" max="8451" width="10" style="41" bestFit="1" customWidth="1"/>
    <col min="8452" max="8452" width="10.109375" style="41" customWidth="1"/>
    <col min="8453" max="8453" width="9.44140625" style="41" customWidth="1"/>
    <col min="8454" max="8454" width="10" style="41" customWidth="1"/>
    <col min="8455" max="8455" width="7.21875" style="41" customWidth="1"/>
    <col min="8456" max="8456" width="7" style="41" customWidth="1"/>
    <col min="8457" max="8457" width="8.88671875" style="41" bestFit="1" customWidth="1"/>
    <col min="8458" max="8458" width="9.88671875" style="41" bestFit="1" customWidth="1"/>
    <col min="8459" max="8459" width="0" style="41" hidden="1" customWidth="1"/>
    <col min="8460" max="8460" width="9.6640625" style="41" customWidth="1"/>
    <col min="8461" max="8704" width="8" style="41"/>
    <col min="8705" max="8705" width="4.33203125" style="41" customWidth="1"/>
    <col min="8706" max="8706" width="26.33203125" style="41" customWidth="1"/>
    <col min="8707" max="8707" width="10" style="41" bestFit="1" customWidth="1"/>
    <col min="8708" max="8708" width="10.109375" style="41" customWidth="1"/>
    <col min="8709" max="8709" width="9.44140625" style="41" customWidth="1"/>
    <col min="8710" max="8710" width="10" style="41" customWidth="1"/>
    <col min="8711" max="8711" width="7.21875" style="41" customWidth="1"/>
    <col min="8712" max="8712" width="7" style="41" customWidth="1"/>
    <col min="8713" max="8713" width="8.88671875" style="41" bestFit="1" customWidth="1"/>
    <col min="8714" max="8714" width="9.88671875" style="41" bestFit="1" customWidth="1"/>
    <col min="8715" max="8715" width="0" style="41" hidden="1" customWidth="1"/>
    <col min="8716" max="8716" width="9.6640625" style="41" customWidth="1"/>
    <col min="8717" max="8960" width="8" style="41"/>
    <col min="8961" max="8961" width="4.33203125" style="41" customWidth="1"/>
    <col min="8962" max="8962" width="26.33203125" style="41" customWidth="1"/>
    <col min="8963" max="8963" width="10" style="41" bestFit="1" customWidth="1"/>
    <col min="8964" max="8964" width="10.109375" style="41" customWidth="1"/>
    <col min="8965" max="8965" width="9.44140625" style="41" customWidth="1"/>
    <col min="8966" max="8966" width="10" style="41" customWidth="1"/>
    <col min="8967" max="8967" width="7.21875" style="41" customWidth="1"/>
    <col min="8968" max="8968" width="7" style="41" customWidth="1"/>
    <col min="8969" max="8969" width="8.88671875" style="41" bestFit="1" customWidth="1"/>
    <col min="8970" max="8970" width="9.88671875" style="41" bestFit="1" customWidth="1"/>
    <col min="8971" max="8971" width="0" style="41" hidden="1" customWidth="1"/>
    <col min="8972" max="8972" width="9.6640625" style="41" customWidth="1"/>
    <col min="8973" max="9216" width="8" style="41"/>
    <col min="9217" max="9217" width="4.33203125" style="41" customWidth="1"/>
    <col min="9218" max="9218" width="26.33203125" style="41" customWidth="1"/>
    <col min="9219" max="9219" width="10" style="41" bestFit="1" customWidth="1"/>
    <col min="9220" max="9220" width="10.109375" style="41" customWidth="1"/>
    <col min="9221" max="9221" width="9.44140625" style="41" customWidth="1"/>
    <col min="9222" max="9222" width="10" style="41" customWidth="1"/>
    <col min="9223" max="9223" width="7.21875" style="41" customWidth="1"/>
    <col min="9224" max="9224" width="7" style="41" customWidth="1"/>
    <col min="9225" max="9225" width="8.88671875" style="41" bestFit="1" customWidth="1"/>
    <col min="9226" max="9226" width="9.88671875" style="41" bestFit="1" customWidth="1"/>
    <col min="9227" max="9227" width="0" style="41" hidden="1" customWidth="1"/>
    <col min="9228" max="9228" width="9.6640625" style="41" customWidth="1"/>
    <col min="9229" max="9472" width="8" style="41"/>
    <col min="9473" max="9473" width="4.33203125" style="41" customWidth="1"/>
    <col min="9474" max="9474" width="26.33203125" style="41" customWidth="1"/>
    <col min="9475" max="9475" width="10" style="41" bestFit="1" customWidth="1"/>
    <col min="9476" max="9476" width="10.109375" style="41" customWidth="1"/>
    <col min="9477" max="9477" width="9.44140625" style="41" customWidth="1"/>
    <col min="9478" max="9478" width="10" style="41" customWidth="1"/>
    <col min="9479" max="9479" width="7.21875" style="41" customWidth="1"/>
    <col min="9480" max="9480" width="7" style="41" customWidth="1"/>
    <col min="9481" max="9481" width="8.88671875" style="41" bestFit="1" customWidth="1"/>
    <col min="9482" max="9482" width="9.88671875" style="41" bestFit="1" customWidth="1"/>
    <col min="9483" max="9483" width="0" style="41" hidden="1" customWidth="1"/>
    <col min="9484" max="9484" width="9.6640625" style="41" customWidth="1"/>
    <col min="9485" max="9728" width="8" style="41"/>
    <col min="9729" max="9729" width="4.33203125" style="41" customWidth="1"/>
    <col min="9730" max="9730" width="26.33203125" style="41" customWidth="1"/>
    <col min="9731" max="9731" width="10" style="41" bestFit="1" customWidth="1"/>
    <col min="9732" max="9732" width="10.109375" style="41" customWidth="1"/>
    <col min="9733" max="9733" width="9.44140625" style="41" customWidth="1"/>
    <col min="9734" max="9734" width="10" style="41" customWidth="1"/>
    <col min="9735" max="9735" width="7.21875" style="41" customWidth="1"/>
    <col min="9736" max="9736" width="7" style="41" customWidth="1"/>
    <col min="9737" max="9737" width="8.88671875" style="41" bestFit="1" customWidth="1"/>
    <col min="9738" max="9738" width="9.88671875" style="41" bestFit="1" customWidth="1"/>
    <col min="9739" max="9739" width="0" style="41" hidden="1" customWidth="1"/>
    <col min="9740" max="9740" width="9.6640625" style="41" customWidth="1"/>
    <col min="9741" max="9984" width="8" style="41"/>
    <col min="9985" max="9985" width="4.33203125" style="41" customWidth="1"/>
    <col min="9986" max="9986" width="26.33203125" style="41" customWidth="1"/>
    <col min="9987" max="9987" width="10" style="41" bestFit="1" customWidth="1"/>
    <col min="9988" max="9988" width="10.109375" style="41" customWidth="1"/>
    <col min="9989" max="9989" width="9.44140625" style="41" customWidth="1"/>
    <col min="9990" max="9990" width="10" style="41" customWidth="1"/>
    <col min="9991" max="9991" width="7.21875" style="41" customWidth="1"/>
    <col min="9992" max="9992" width="7" style="41" customWidth="1"/>
    <col min="9993" max="9993" width="8.88671875" style="41" bestFit="1" customWidth="1"/>
    <col min="9994" max="9994" width="9.88671875" style="41" bestFit="1" customWidth="1"/>
    <col min="9995" max="9995" width="0" style="41" hidden="1" customWidth="1"/>
    <col min="9996" max="9996" width="9.6640625" style="41" customWidth="1"/>
    <col min="9997" max="10240" width="8" style="41"/>
    <col min="10241" max="10241" width="4.33203125" style="41" customWidth="1"/>
    <col min="10242" max="10242" width="26.33203125" style="41" customWidth="1"/>
    <col min="10243" max="10243" width="10" style="41" bestFit="1" customWidth="1"/>
    <col min="10244" max="10244" width="10.109375" style="41" customWidth="1"/>
    <col min="10245" max="10245" width="9.44140625" style="41" customWidth="1"/>
    <col min="10246" max="10246" width="10" style="41" customWidth="1"/>
    <col min="10247" max="10247" width="7.21875" style="41" customWidth="1"/>
    <col min="10248" max="10248" width="7" style="41" customWidth="1"/>
    <col min="10249" max="10249" width="8.88671875" style="41" bestFit="1" customWidth="1"/>
    <col min="10250" max="10250" width="9.88671875" style="41" bestFit="1" customWidth="1"/>
    <col min="10251" max="10251" width="0" style="41" hidden="1" customWidth="1"/>
    <col min="10252" max="10252" width="9.6640625" style="41" customWidth="1"/>
    <col min="10253" max="10496" width="8" style="41"/>
    <col min="10497" max="10497" width="4.33203125" style="41" customWidth="1"/>
    <col min="10498" max="10498" width="26.33203125" style="41" customWidth="1"/>
    <col min="10499" max="10499" width="10" style="41" bestFit="1" customWidth="1"/>
    <col min="10500" max="10500" width="10.109375" style="41" customWidth="1"/>
    <col min="10501" max="10501" width="9.44140625" style="41" customWidth="1"/>
    <col min="10502" max="10502" width="10" style="41" customWidth="1"/>
    <col min="10503" max="10503" width="7.21875" style="41" customWidth="1"/>
    <col min="10504" max="10504" width="7" style="41" customWidth="1"/>
    <col min="10505" max="10505" width="8.88671875" style="41" bestFit="1" customWidth="1"/>
    <col min="10506" max="10506" width="9.88671875" style="41" bestFit="1" customWidth="1"/>
    <col min="10507" max="10507" width="0" style="41" hidden="1" customWidth="1"/>
    <col min="10508" max="10508" width="9.6640625" style="41" customWidth="1"/>
    <col min="10509" max="10752" width="8" style="41"/>
    <col min="10753" max="10753" width="4.33203125" style="41" customWidth="1"/>
    <col min="10754" max="10754" width="26.33203125" style="41" customWidth="1"/>
    <col min="10755" max="10755" width="10" style="41" bestFit="1" customWidth="1"/>
    <col min="10756" max="10756" width="10.109375" style="41" customWidth="1"/>
    <col min="10757" max="10757" width="9.44140625" style="41" customWidth="1"/>
    <col min="10758" max="10758" width="10" style="41" customWidth="1"/>
    <col min="10759" max="10759" width="7.21875" style="41" customWidth="1"/>
    <col min="10760" max="10760" width="7" style="41" customWidth="1"/>
    <col min="10761" max="10761" width="8.88671875" style="41" bestFit="1" customWidth="1"/>
    <col min="10762" max="10762" width="9.88671875" style="41" bestFit="1" customWidth="1"/>
    <col min="10763" max="10763" width="0" style="41" hidden="1" customWidth="1"/>
    <col min="10764" max="10764" width="9.6640625" style="41" customWidth="1"/>
    <col min="10765" max="11008" width="8" style="41"/>
    <col min="11009" max="11009" width="4.33203125" style="41" customWidth="1"/>
    <col min="11010" max="11010" width="26.33203125" style="41" customWidth="1"/>
    <col min="11011" max="11011" width="10" style="41" bestFit="1" customWidth="1"/>
    <col min="11012" max="11012" width="10.109375" style="41" customWidth="1"/>
    <col min="11013" max="11013" width="9.44140625" style="41" customWidth="1"/>
    <col min="11014" max="11014" width="10" style="41" customWidth="1"/>
    <col min="11015" max="11015" width="7.21875" style="41" customWidth="1"/>
    <col min="11016" max="11016" width="7" style="41" customWidth="1"/>
    <col min="11017" max="11017" width="8.88671875" style="41" bestFit="1" customWidth="1"/>
    <col min="11018" max="11018" width="9.88671875" style="41" bestFit="1" customWidth="1"/>
    <col min="11019" max="11019" width="0" style="41" hidden="1" customWidth="1"/>
    <col min="11020" max="11020" width="9.6640625" style="41" customWidth="1"/>
    <col min="11021" max="11264" width="8" style="41"/>
    <col min="11265" max="11265" width="4.33203125" style="41" customWidth="1"/>
    <col min="11266" max="11266" width="26.33203125" style="41" customWidth="1"/>
    <col min="11267" max="11267" width="10" style="41" bestFit="1" customWidth="1"/>
    <col min="11268" max="11268" width="10.109375" style="41" customWidth="1"/>
    <col min="11269" max="11269" width="9.44140625" style="41" customWidth="1"/>
    <col min="11270" max="11270" width="10" style="41" customWidth="1"/>
    <col min="11271" max="11271" width="7.21875" style="41" customWidth="1"/>
    <col min="11272" max="11272" width="7" style="41" customWidth="1"/>
    <col min="11273" max="11273" width="8.88671875" style="41" bestFit="1" customWidth="1"/>
    <col min="11274" max="11274" width="9.88671875" style="41" bestFit="1" customWidth="1"/>
    <col min="11275" max="11275" width="0" style="41" hidden="1" customWidth="1"/>
    <col min="11276" max="11276" width="9.6640625" style="41" customWidth="1"/>
    <col min="11277" max="11520" width="8" style="41"/>
    <col min="11521" max="11521" width="4.33203125" style="41" customWidth="1"/>
    <col min="11522" max="11522" width="26.33203125" style="41" customWidth="1"/>
    <col min="11523" max="11523" width="10" style="41" bestFit="1" customWidth="1"/>
    <col min="11524" max="11524" width="10.109375" style="41" customWidth="1"/>
    <col min="11525" max="11525" width="9.44140625" style="41" customWidth="1"/>
    <col min="11526" max="11526" width="10" style="41" customWidth="1"/>
    <col min="11527" max="11527" width="7.21875" style="41" customWidth="1"/>
    <col min="11528" max="11528" width="7" style="41" customWidth="1"/>
    <col min="11529" max="11529" width="8.88671875" style="41" bestFit="1" customWidth="1"/>
    <col min="11530" max="11530" width="9.88671875" style="41" bestFit="1" customWidth="1"/>
    <col min="11531" max="11531" width="0" style="41" hidden="1" customWidth="1"/>
    <col min="11532" max="11532" width="9.6640625" style="41" customWidth="1"/>
    <col min="11533" max="11776" width="8" style="41"/>
    <col min="11777" max="11777" width="4.33203125" style="41" customWidth="1"/>
    <col min="11778" max="11778" width="26.33203125" style="41" customWidth="1"/>
    <col min="11779" max="11779" width="10" style="41" bestFit="1" customWidth="1"/>
    <col min="11780" max="11780" width="10.109375" style="41" customWidth="1"/>
    <col min="11781" max="11781" width="9.44140625" style="41" customWidth="1"/>
    <col min="11782" max="11782" width="10" style="41" customWidth="1"/>
    <col min="11783" max="11783" width="7.21875" style="41" customWidth="1"/>
    <col min="11784" max="11784" width="7" style="41" customWidth="1"/>
    <col min="11785" max="11785" width="8.88671875" style="41" bestFit="1" customWidth="1"/>
    <col min="11786" max="11786" width="9.88671875" style="41" bestFit="1" customWidth="1"/>
    <col min="11787" max="11787" width="0" style="41" hidden="1" customWidth="1"/>
    <col min="11788" max="11788" width="9.6640625" style="41" customWidth="1"/>
    <col min="11789" max="12032" width="8" style="41"/>
    <col min="12033" max="12033" width="4.33203125" style="41" customWidth="1"/>
    <col min="12034" max="12034" width="26.33203125" style="41" customWidth="1"/>
    <col min="12035" max="12035" width="10" style="41" bestFit="1" customWidth="1"/>
    <col min="12036" max="12036" width="10.109375" style="41" customWidth="1"/>
    <col min="12037" max="12037" width="9.44140625" style="41" customWidth="1"/>
    <col min="12038" max="12038" width="10" style="41" customWidth="1"/>
    <col min="12039" max="12039" width="7.21875" style="41" customWidth="1"/>
    <col min="12040" max="12040" width="7" style="41" customWidth="1"/>
    <col min="12041" max="12041" width="8.88671875" style="41" bestFit="1" customWidth="1"/>
    <col min="12042" max="12042" width="9.88671875" style="41" bestFit="1" customWidth="1"/>
    <col min="12043" max="12043" width="0" style="41" hidden="1" customWidth="1"/>
    <col min="12044" max="12044" width="9.6640625" style="41" customWidth="1"/>
    <col min="12045" max="12288" width="8" style="41"/>
    <col min="12289" max="12289" width="4.33203125" style="41" customWidth="1"/>
    <col min="12290" max="12290" width="26.33203125" style="41" customWidth="1"/>
    <col min="12291" max="12291" width="10" style="41" bestFit="1" customWidth="1"/>
    <col min="12292" max="12292" width="10.109375" style="41" customWidth="1"/>
    <col min="12293" max="12293" width="9.44140625" style="41" customWidth="1"/>
    <col min="12294" max="12294" width="10" style="41" customWidth="1"/>
    <col min="12295" max="12295" width="7.21875" style="41" customWidth="1"/>
    <col min="12296" max="12296" width="7" style="41" customWidth="1"/>
    <col min="12297" max="12297" width="8.88671875" style="41" bestFit="1" customWidth="1"/>
    <col min="12298" max="12298" width="9.88671875" style="41" bestFit="1" customWidth="1"/>
    <col min="12299" max="12299" width="0" style="41" hidden="1" customWidth="1"/>
    <col min="12300" max="12300" width="9.6640625" style="41" customWidth="1"/>
    <col min="12301" max="12544" width="8" style="41"/>
    <col min="12545" max="12545" width="4.33203125" style="41" customWidth="1"/>
    <col min="12546" max="12546" width="26.33203125" style="41" customWidth="1"/>
    <col min="12547" max="12547" width="10" style="41" bestFit="1" customWidth="1"/>
    <col min="12548" max="12548" width="10.109375" style="41" customWidth="1"/>
    <col min="12549" max="12549" width="9.44140625" style="41" customWidth="1"/>
    <col min="12550" max="12550" width="10" style="41" customWidth="1"/>
    <col min="12551" max="12551" width="7.21875" style="41" customWidth="1"/>
    <col min="12552" max="12552" width="7" style="41" customWidth="1"/>
    <col min="12553" max="12553" width="8.88671875" style="41" bestFit="1" customWidth="1"/>
    <col min="12554" max="12554" width="9.88671875" style="41" bestFit="1" customWidth="1"/>
    <col min="12555" max="12555" width="0" style="41" hidden="1" customWidth="1"/>
    <col min="12556" max="12556" width="9.6640625" style="41" customWidth="1"/>
    <col min="12557" max="12800" width="8" style="41"/>
    <col min="12801" max="12801" width="4.33203125" style="41" customWidth="1"/>
    <col min="12802" max="12802" width="26.33203125" style="41" customWidth="1"/>
    <col min="12803" max="12803" width="10" style="41" bestFit="1" customWidth="1"/>
    <col min="12804" max="12804" width="10.109375" style="41" customWidth="1"/>
    <col min="12805" max="12805" width="9.44140625" style="41" customWidth="1"/>
    <col min="12806" max="12806" width="10" style="41" customWidth="1"/>
    <col min="12807" max="12807" width="7.21875" style="41" customWidth="1"/>
    <col min="12808" max="12808" width="7" style="41" customWidth="1"/>
    <col min="12809" max="12809" width="8.88671875" style="41" bestFit="1" customWidth="1"/>
    <col min="12810" max="12810" width="9.88671875" style="41" bestFit="1" customWidth="1"/>
    <col min="12811" max="12811" width="0" style="41" hidden="1" customWidth="1"/>
    <col min="12812" max="12812" width="9.6640625" style="41" customWidth="1"/>
    <col min="12813" max="13056" width="8" style="41"/>
    <col min="13057" max="13057" width="4.33203125" style="41" customWidth="1"/>
    <col min="13058" max="13058" width="26.33203125" style="41" customWidth="1"/>
    <col min="13059" max="13059" width="10" style="41" bestFit="1" customWidth="1"/>
    <col min="13060" max="13060" width="10.109375" style="41" customWidth="1"/>
    <col min="13061" max="13061" width="9.44140625" style="41" customWidth="1"/>
    <col min="13062" max="13062" width="10" style="41" customWidth="1"/>
    <col min="13063" max="13063" width="7.21875" style="41" customWidth="1"/>
    <col min="13064" max="13064" width="7" style="41" customWidth="1"/>
    <col min="13065" max="13065" width="8.88671875" style="41" bestFit="1" customWidth="1"/>
    <col min="13066" max="13066" width="9.88671875" style="41" bestFit="1" customWidth="1"/>
    <col min="13067" max="13067" width="0" style="41" hidden="1" customWidth="1"/>
    <col min="13068" max="13068" width="9.6640625" style="41" customWidth="1"/>
    <col min="13069" max="13312" width="8" style="41"/>
    <col min="13313" max="13313" width="4.33203125" style="41" customWidth="1"/>
    <col min="13314" max="13314" width="26.33203125" style="41" customWidth="1"/>
    <col min="13315" max="13315" width="10" style="41" bestFit="1" customWidth="1"/>
    <col min="13316" max="13316" width="10.109375" style="41" customWidth="1"/>
    <col min="13317" max="13317" width="9.44140625" style="41" customWidth="1"/>
    <col min="13318" max="13318" width="10" style="41" customWidth="1"/>
    <col min="13319" max="13319" width="7.21875" style="41" customWidth="1"/>
    <col min="13320" max="13320" width="7" style="41" customWidth="1"/>
    <col min="13321" max="13321" width="8.88671875" style="41" bestFit="1" customWidth="1"/>
    <col min="13322" max="13322" width="9.88671875" style="41" bestFit="1" customWidth="1"/>
    <col min="13323" max="13323" width="0" style="41" hidden="1" customWidth="1"/>
    <col min="13324" max="13324" width="9.6640625" style="41" customWidth="1"/>
    <col min="13325" max="13568" width="8" style="41"/>
    <col min="13569" max="13569" width="4.33203125" style="41" customWidth="1"/>
    <col min="13570" max="13570" width="26.33203125" style="41" customWidth="1"/>
    <col min="13571" max="13571" width="10" style="41" bestFit="1" customWidth="1"/>
    <col min="13572" max="13572" width="10.109375" style="41" customWidth="1"/>
    <col min="13573" max="13573" width="9.44140625" style="41" customWidth="1"/>
    <col min="13574" max="13574" width="10" style="41" customWidth="1"/>
    <col min="13575" max="13575" width="7.21875" style="41" customWidth="1"/>
    <col min="13576" max="13576" width="7" style="41" customWidth="1"/>
    <col min="13577" max="13577" width="8.88671875" style="41" bestFit="1" customWidth="1"/>
    <col min="13578" max="13578" width="9.88671875" style="41" bestFit="1" customWidth="1"/>
    <col min="13579" max="13579" width="0" style="41" hidden="1" customWidth="1"/>
    <col min="13580" max="13580" width="9.6640625" style="41" customWidth="1"/>
    <col min="13581" max="13824" width="8" style="41"/>
    <col min="13825" max="13825" width="4.33203125" style="41" customWidth="1"/>
    <col min="13826" max="13826" width="26.33203125" style="41" customWidth="1"/>
    <col min="13827" max="13827" width="10" style="41" bestFit="1" customWidth="1"/>
    <col min="13828" max="13828" width="10.109375" style="41" customWidth="1"/>
    <col min="13829" max="13829" width="9.44140625" style="41" customWidth="1"/>
    <col min="13830" max="13830" width="10" style="41" customWidth="1"/>
    <col min="13831" max="13831" width="7.21875" style="41" customWidth="1"/>
    <col min="13832" max="13832" width="7" style="41" customWidth="1"/>
    <col min="13833" max="13833" width="8.88671875" style="41" bestFit="1" customWidth="1"/>
    <col min="13834" max="13834" width="9.88671875" style="41" bestFit="1" customWidth="1"/>
    <col min="13835" max="13835" width="0" style="41" hidden="1" customWidth="1"/>
    <col min="13836" max="13836" width="9.6640625" style="41" customWidth="1"/>
    <col min="13837" max="14080" width="8" style="41"/>
    <col min="14081" max="14081" width="4.33203125" style="41" customWidth="1"/>
    <col min="14082" max="14082" width="26.33203125" style="41" customWidth="1"/>
    <col min="14083" max="14083" width="10" style="41" bestFit="1" customWidth="1"/>
    <col min="14084" max="14084" width="10.109375" style="41" customWidth="1"/>
    <col min="14085" max="14085" width="9.44140625" style="41" customWidth="1"/>
    <col min="14086" max="14086" width="10" style="41" customWidth="1"/>
    <col min="14087" max="14087" width="7.21875" style="41" customWidth="1"/>
    <col min="14088" max="14088" width="7" style="41" customWidth="1"/>
    <col min="14089" max="14089" width="8.88671875" style="41" bestFit="1" customWidth="1"/>
    <col min="14090" max="14090" width="9.88671875" style="41" bestFit="1" customWidth="1"/>
    <col min="14091" max="14091" width="0" style="41" hidden="1" customWidth="1"/>
    <col min="14092" max="14092" width="9.6640625" style="41" customWidth="1"/>
    <col min="14093" max="14336" width="8" style="41"/>
    <col min="14337" max="14337" width="4.33203125" style="41" customWidth="1"/>
    <col min="14338" max="14338" width="26.33203125" style="41" customWidth="1"/>
    <col min="14339" max="14339" width="10" style="41" bestFit="1" customWidth="1"/>
    <col min="14340" max="14340" width="10.109375" style="41" customWidth="1"/>
    <col min="14341" max="14341" width="9.44140625" style="41" customWidth="1"/>
    <col min="14342" max="14342" width="10" style="41" customWidth="1"/>
    <col min="14343" max="14343" width="7.21875" style="41" customWidth="1"/>
    <col min="14344" max="14344" width="7" style="41" customWidth="1"/>
    <col min="14345" max="14345" width="8.88671875" style="41" bestFit="1" customWidth="1"/>
    <col min="14346" max="14346" width="9.88671875" style="41" bestFit="1" customWidth="1"/>
    <col min="14347" max="14347" width="0" style="41" hidden="1" customWidth="1"/>
    <col min="14348" max="14348" width="9.6640625" style="41" customWidth="1"/>
    <col min="14349" max="14592" width="8" style="41"/>
    <col min="14593" max="14593" width="4.33203125" style="41" customWidth="1"/>
    <col min="14594" max="14594" width="26.33203125" style="41" customWidth="1"/>
    <col min="14595" max="14595" width="10" style="41" bestFit="1" customWidth="1"/>
    <col min="14596" max="14596" width="10.109375" style="41" customWidth="1"/>
    <col min="14597" max="14597" width="9.44140625" style="41" customWidth="1"/>
    <col min="14598" max="14598" width="10" style="41" customWidth="1"/>
    <col min="14599" max="14599" width="7.21875" style="41" customWidth="1"/>
    <col min="14600" max="14600" width="7" style="41" customWidth="1"/>
    <col min="14601" max="14601" width="8.88671875" style="41" bestFit="1" customWidth="1"/>
    <col min="14602" max="14602" width="9.88671875" style="41" bestFit="1" customWidth="1"/>
    <col min="14603" max="14603" width="0" style="41" hidden="1" customWidth="1"/>
    <col min="14604" max="14604" width="9.6640625" style="41" customWidth="1"/>
    <col min="14605" max="14848" width="8" style="41"/>
    <col min="14849" max="14849" width="4.33203125" style="41" customWidth="1"/>
    <col min="14850" max="14850" width="26.33203125" style="41" customWidth="1"/>
    <col min="14851" max="14851" width="10" style="41" bestFit="1" customWidth="1"/>
    <col min="14852" max="14852" width="10.109375" style="41" customWidth="1"/>
    <col min="14853" max="14853" width="9.44140625" style="41" customWidth="1"/>
    <col min="14854" max="14854" width="10" style="41" customWidth="1"/>
    <col min="14855" max="14855" width="7.21875" style="41" customWidth="1"/>
    <col min="14856" max="14856" width="7" style="41" customWidth="1"/>
    <col min="14857" max="14857" width="8.88671875" style="41" bestFit="1" customWidth="1"/>
    <col min="14858" max="14858" width="9.88671875" style="41" bestFit="1" customWidth="1"/>
    <col min="14859" max="14859" width="0" style="41" hidden="1" customWidth="1"/>
    <col min="14860" max="14860" width="9.6640625" style="41" customWidth="1"/>
    <col min="14861" max="15104" width="8" style="41"/>
    <col min="15105" max="15105" width="4.33203125" style="41" customWidth="1"/>
    <col min="15106" max="15106" width="26.33203125" style="41" customWidth="1"/>
    <col min="15107" max="15107" width="10" style="41" bestFit="1" customWidth="1"/>
    <col min="15108" max="15108" width="10.109375" style="41" customWidth="1"/>
    <col min="15109" max="15109" width="9.44140625" style="41" customWidth="1"/>
    <col min="15110" max="15110" width="10" style="41" customWidth="1"/>
    <col min="15111" max="15111" width="7.21875" style="41" customWidth="1"/>
    <col min="15112" max="15112" width="7" style="41" customWidth="1"/>
    <col min="15113" max="15113" width="8.88671875" style="41" bestFit="1" customWidth="1"/>
    <col min="15114" max="15114" width="9.88671875" style="41" bestFit="1" customWidth="1"/>
    <col min="15115" max="15115" width="0" style="41" hidden="1" customWidth="1"/>
    <col min="15116" max="15116" width="9.6640625" style="41" customWidth="1"/>
    <col min="15117" max="15360" width="8" style="41"/>
    <col min="15361" max="15361" width="4.33203125" style="41" customWidth="1"/>
    <col min="15362" max="15362" width="26.33203125" style="41" customWidth="1"/>
    <col min="15363" max="15363" width="10" style="41" bestFit="1" customWidth="1"/>
    <col min="15364" max="15364" width="10.109375" style="41" customWidth="1"/>
    <col min="15365" max="15365" width="9.44140625" style="41" customWidth="1"/>
    <col min="15366" max="15366" width="10" style="41" customWidth="1"/>
    <col min="15367" max="15367" width="7.21875" style="41" customWidth="1"/>
    <col min="15368" max="15368" width="7" style="41" customWidth="1"/>
    <col min="15369" max="15369" width="8.88671875" style="41" bestFit="1" customWidth="1"/>
    <col min="15370" max="15370" width="9.88671875" style="41" bestFit="1" customWidth="1"/>
    <col min="15371" max="15371" width="0" style="41" hidden="1" customWidth="1"/>
    <col min="15372" max="15372" width="9.6640625" style="41" customWidth="1"/>
    <col min="15373" max="15616" width="8" style="41"/>
    <col min="15617" max="15617" width="4.33203125" style="41" customWidth="1"/>
    <col min="15618" max="15618" width="26.33203125" style="41" customWidth="1"/>
    <col min="15619" max="15619" width="10" style="41" bestFit="1" customWidth="1"/>
    <col min="15620" max="15620" width="10.109375" style="41" customWidth="1"/>
    <col min="15621" max="15621" width="9.44140625" style="41" customWidth="1"/>
    <col min="15622" max="15622" width="10" style="41" customWidth="1"/>
    <col min="15623" max="15623" width="7.21875" style="41" customWidth="1"/>
    <col min="15624" max="15624" width="7" style="41" customWidth="1"/>
    <col min="15625" max="15625" width="8.88671875" style="41" bestFit="1" customWidth="1"/>
    <col min="15626" max="15626" width="9.88671875" style="41" bestFit="1" customWidth="1"/>
    <col min="15627" max="15627" width="0" style="41" hidden="1" customWidth="1"/>
    <col min="15628" max="15628" width="9.6640625" style="41" customWidth="1"/>
    <col min="15629" max="15872" width="8" style="41"/>
    <col min="15873" max="15873" width="4.33203125" style="41" customWidth="1"/>
    <col min="15874" max="15874" width="26.33203125" style="41" customWidth="1"/>
    <col min="15875" max="15875" width="10" style="41" bestFit="1" customWidth="1"/>
    <col min="15876" max="15876" width="10.109375" style="41" customWidth="1"/>
    <col min="15877" max="15877" width="9.44140625" style="41" customWidth="1"/>
    <col min="15878" max="15878" width="10" style="41" customWidth="1"/>
    <col min="15879" max="15879" width="7.21875" style="41" customWidth="1"/>
    <col min="15880" max="15880" width="7" style="41" customWidth="1"/>
    <col min="15881" max="15881" width="8.88671875" style="41" bestFit="1" customWidth="1"/>
    <col min="15882" max="15882" width="9.88671875" style="41" bestFit="1" customWidth="1"/>
    <col min="15883" max="15883" width="0" style="41" hidden="1" customWidth="1"/>
    <col min="15884" max="15884" width="9.6640625" style="41" customWidth="1"/>
    <col min="15885" max="16128" width="8" style="41"/>
    <col min="16129" max="16129" width="4.33203125" style="41" customWidth="1"/>
    <col min="16130" max="16130" width="26.33203125" style="41" customWidth="1"/>
    <col min="16131" max="16131" width="10" style="41" bestFit="1" customWidth="1"/>
    <col min="16132" max="16132" width="10.109375" style="41" customWidth="1"/>
    <col min="16133" max="16133" width="9.44140625" style="41" customWidth="1"/>
    <col min="16134" max="16134" width="10" style="41" customWidth="1"/>
    <col min="16135" max="16135" width="7.21875" style="41" customWidth="1"/>
    <col min="16136" max="16136" width="7" style="41" customWidth="1"/>
    <col min="16137" max="16137" width="8.88671875" style="41" bestFit="1" customWidth="1"/>
    <col min="16138" max="16138" width="9.88671875" style="41" bestFit="1" customWidth="1"/>
    <col min="16139" max="16139" width="0" style="41" hidden="1" customWidth="1"/>
    <col min="16140" max="16140" width="9.6640625" style="41" customWidth="1"/>
    <col min="16141" max="16384" width="8" style="41"/>
  </cols>
  <sheetData>
    <row r="1" spans="1:15" s="71" customFormat="1" x14ac:dyDescent="0.3">
      <c r="A1" s="201" t="s">
        <v>218</v>
      </c>
      <c r="B1" s="201"/>
      <c r="C1" s="201"/>
      <c r="D1" s="201"/>
      <c r="E1" s="201"/>
      <c r="F1" s="201"/>
      <c r="G1" s="201"/>
      <c r="H1" s="201"/>
      <c r="I1" s="201"/>
      <c r="J1" s="201"/>
      <c r="K1" s="201"/>
      <c r="M1" s="140"/>
      <c r="N1" s="140"/>
      <c r="O1" s="140"/>
    </row>
    <row r="2" spans="1:15" s="71" customFormat="1" ht="18" customHeight="1" x14ac:dyDescent="0.3">
      <c r="A2" s="201" t="s">
        <v>178</v>
      </c>
      <c r="B2" s="201"/>
      <c r="C2" s="201"/>
      <c r="D2" s="201"/>
      <c r="E2" s="201"/>
      <c r="F2" s="201"/>
      <c r="G2" s="201"/>
      <c r="H2" s="201"/>
      <c r="I2" s="201"/>
      <c r="J2" s="201"/>
      <c r="K2" s="201"/>
      <c r="L2" s="112"/>
      <c r="M2" s="126"/>
      <c r="N2" s="41"/>
    </row>
    <row r="3" spans="1:15" s="53" customFormat="1" ht="14.25" customHeight="1" x14ac:dyDescent="0.3">
      <c r="A3" s="141"/>
      <c r="C3" s="52"/>
      <c r="D3" s="52"/>
      <c r="E3" s="54"/>
      <c r="F3" s="55"/>
      <c r="G3" s="225" t="s">
        <v>100</v>
      </c>
      <c r="H3" s="225"/>
      <c r="I3" s="225"/>
      <c r="J3" s="225"/>
      <c r="K3" s="142"/>
    </row>
    <row r="4" spans="1:15" s="35" customFormat="1" ht="21" customHeight="1" x14ac:dyDescent="0.3">
      <c r="A4" s="226" t="s">
        <v>1</v>
      </c>
      <c r="B4" s="226" t="s">
        <v>53</v>
      </c>
      <c r="C4" s="228" t="s">
        <v>54</v>
      </c>
      <c r="D4" s="228" t="s">
        <v>55</v>
      </c>
      <c r="E4" s="230" t="s">
        <v>56</v>
      </c>
      <c r="F4" s="232" t="s">
        <v>57</v>
      </c>
      <c r="G4" s="234" t="s">
        <v>101</v>
      </c>
      <c r="H4" s="217"/>
      <c r="I4" s="214" t="s">
        <v>58</v>
      </c>
      <c r="J4" s="214"/>
      <c r="K4" s="34"/>
    </row>
    <row r="5" spans="1:15" s="35" customFormat="1" ht="21.75" customHeight="1" x14ac:dyDescent="0.3">
      <c r="A5" s="227"/>
      <c r="B5" s="227"/>
      <c r="C5" s="229"/>
      <c r="D5" s="229"/>
      <c r="E5" s="231"/>
      <c r="F5" s="233"/>
      <c r="G5" s="20" t="s">
        <v>12</v>
      </c>
      <c r="H5" s="20" t="s">
        <v>13</v>
      </c>
      <c r="I5" s="128" t="s">
        <v>12</v>
      </c>
      <c r="J5" s="128" t="s">
        <v>13</v>
      </c>
      <c r="K5" s="13" t="s">
        <v>59</v>
      </c>
    </row>
    <row r="6" spans="1:15" ht="15.75" customHeight="1" x14ac:dyDescent="0.3">
      <c r="A6" s="143" t="s">
        <v>91</v>
      </c>
      <c r="B6" s="143" t="s">
        <v>92</v>
      </c>
      <c r="C6" s="144" t="s">
        <v>14</v>
      </c>
      <c r="D6" s="144" t="s">
        <v>15</v>
      </c>
      <c r="E6" s="145">
        <v>5</v>
      </c>
      <c r="F6" s="146" t="s">
        <v>102</v>
      </c>
      <c r="G6" s="147">
        <v>7</v>
      </c>
      <c r="H6" s="147">
        <v>8</v>
      </c>
      <c r="I6" s="148" t="s">
        <v>103</v>
      </c>
      <c r="J6" s="148" t="s">
        <v>104</v>
      </c>
      <c r="K6" s="40">
        <f>SUM(I7:J7)</f>
        <v>19260</v>
      </c>
    </row>
    <row r="7" spans="1:15" ht="17.25" customHeight="1" x14ac:dyDescent="0.3">
      <c r="A7" s="36">
        <v>1</v>
      </c>
      <c r="B7" s="37" t="s">
        <v>60</v>
      </c>
      <c r="C7" s="38" t="s">
        <v>61</v>
      </c>
      <c r="D7" s="36">
        <v>96</v>
      </c>
      <c r="E7" s="39">
        <v>800000</v>
      </c>
      <c r="F7" s="51">
        <f>ROUND((E7/D7/26),0)</f>
        <v>321</v>
      </c>
      <c r="G7" s="183">
        <v>60</v>
      </c>
      <c r="H7" s="183"/>
      <c r="I7" s="40">
        <f>ROUND((G7*$F7),0)</f>
        <v>19260</v>
      </c>
      <c r="J7" s="40">
        <f>ROUND((H7*$F7),0)</f>
        <v>0</v>
      </c>
      <c r="K7" s="40">
        <f t="shared" ref="K7:K26" si="0">SUM(I8:J8)</f>
        <v>7200</v>
      </c>
    </row>
    <row r="8" spans="1:15" ht="17.25" customHeight="1" x14ac:dyDescent="0.3">
      <c r="A8" s="36">
        <v>2</v>
      </c>
      <c r="B8" s="37" t="s">
        <v>62</v>
      </c>
      <c r="C8" s="38" t="s">
        <v>61</v>
      </c>
      <c r="D8" s="36">
        <v>96</v>
      </c>
      <c r="E8" s="39">
        <v>300000</v>
      </c>
      <c r="F8" s="51">
        <f t="shared" ref="F8:F27" si="1">ROUND((E8/D8/26),0)</f>
        <v>120</v>
      </c>
      <c r="G8" s="183">
        <v>60</v>
      </c>
      <c r="H8" s="183"/>
      <c r="I8" s="40">
        <f>ROUND((G8*$F8),0)</f>
        <v>7200</v>
      </c>
      <c r="J8" s="40">
        <f t="shared" ref="J8:J28" si="2">ROUND((H8*$F8),0)</f>
        <v>0</v>
      </c>
      <c r="K8" s="40">
        <f t="shared" si="0"/>
        <v>8415</v>
      </c>
    </row>
    <row r="9" spans="1:15" ht="17.25" customHeight="1" x14ac:dyDescent="0.3">
      <c r="A9" s="36">
        <v>3</v>
      </c>
      <c r="B9" s="37" t="s">
        <v>63</v>
      </c>
      <c r="C9" s="38" t="s">
        <v>61</v>
      </c>
      <c r="D9" s="36">
        <v>96</v>
      </c>
      <c r="E9" s="39">
        <v>1400000</v>
      </c>
      <c r="F9" s="51">
        <f t="shared" si="1"/>
        <v>561</v>
      </c>
      <c r="G9" s="183">
        <v>15</v>
      </c>
      <c r="H9" s="183"/>
      <c r="I9" s="40">
        <f>ROUND((G9*$F9),0)</f>
        <v>8415</v>
      </c>
      <c r="J9" s="40">
        <f t="shared" si="2"/>
        <v>0</v>
      </c>
      <c r="K9" s="40">
        <f t="shared" si="0"/>
        <v>12030</v>
      </c>
    </row>
    <row r="10" spans="1:15" ht="17.25" customHeight="1" x14ac:dyDescent="0.3">
      <c r="A10" s="36">
        <v>4</v>
      </c>
      <c r="B10" s="37" t="s">
        <v>64</v>
      </c>
      <c r="C10" s="38" t="s">
        <v>61</v>
      </c>
      <c r="D10" s="36">
        <v>24</v>
      </c>
      <c r="E10" s="39">
        <v>250000</v>
      </c>
      <c r="F10" s="51">
        <f t="shared" si="1"/>
        <v>401</v>
      </c>
      <c r="G10" s="183">
        <v>30</v>
      </c>
      <c r="H10" s="183"/>
      <c r="I10" s="40">
        <f>ROUND((G10*$F10),0)</f>
        <v>12030</v>
      </c>
      <c r="J10" s="40">
        <f t="shared" si="2"/>
        <v>0</v>
      </c>
      <c r="K10" s="40">
        <f t="shared" si="0"/>
        <v>1601</v>
      </c>
    </row>
    <row r="11" spans="1:15" ht="17.25" customHeight="1" x14ac:dyDescent="0.3">
      <c r="A11" s="36">
        <v>5</v>
      </c>
      <c r="B11" s="37" t="s">
        <v>65</v>
      </c>
      <c r="C11" s="38" t="s">
        <v>66</v>
      </c>
      <c r="D11" s="36">
        <v>18</v>
      </c>
      <c r="E11" s="39">
        <v>200000</v>
      </c>
      <c r="F11" s="51">
        <f t="shared" si="1"/>
        <v>427</v>
      </c>
      <c r="G11" s="183">
        <v>3.75</v>
      </c>
      <c r="H11" s="183"/>
      <c r="I11" s="40">
        <f>ROUND((G11*$F11),0)</f>
        <v>1601</v>
      </c>
      <c r="J11" s="40">
        <f t="shared" si="2"/>
        <v>0</v>
      </c>
      <c r="K11" s="40">
        <f t="shared" si="0"/>
        <v>15994</v>
      </c>
    </row>
    <row r="12" spans="1:15" ht="17.25" customHeight="1" x14ac:dyDescent="0.3">
      <c r="A12" s="36">
        <v>6</v>
      </c>
      <c r="B12" s="37" t="s">
        <v>67</v>
      </c>
      <c r="C12" s="38" t="s">
        <v>68</v>
      </c>
      <c r="D12" s="36">
        <v>6</v>
      </c>
      <c r="E12" s="39">
        <v>130000</v>
      </c>
      <c r="F12" s="51">
        <f t="shared" si="1"/>
        <v>833</v>
      </c>
      <c r="G12" s="183"/>
      <c r="H12" s="183">
        <v>19.2</v>
      </c>
      <c r="I12" s="40">
        <f t="shared" ref="I12:I27" si="3">ROUND((G12*$F12),0)</f>
        <v>0</v>
      </c>
      <c r="J12" s="40">
        <f t="shared" si="2"/>
        <v>15994</v>
      </c>
      <c r="K12" s="40">
        <f t="shared" si="0"/>
        <v>1229</v>
      </c>
    </row>
    <row r="13" spans="1:15" ht="17.25" customHeight="1" x14ac:dyDescent="0.3">
      <c r="A13" s="36">
        <v>7</v>
      </c>
      <c r="B13" s="37" t="s">
        <v>69</v>
      </c>
      <c r="C13" s="38" t="s">
        <v>68</v>
      </c>
      <c r="D13" s="36">
        <v>6</v>
      </c>
      <c r="E13" s="39">
        <v>10000</v>
      </c>
      <c r="F13" s="51">
        <f t="shared" si="1"/>
        <v>64</v>
      </c>
      <c r="G13" s="183"/>
      <c r="H13" s="183">
        <v>19.2</v>
      </c>
      <c r="I13" s="40">
        <f t="shared" si="3"/>
        <v>0</v>
      </c>
      <c r="J13" s="40">
        <f t="shared" si="2"/>
        <v>1229</v>
      </c>
      <c r="K13" s="40">
        <f t="shared" si="0"/>
        <v>10157</v>
      </c>
    </row>
    <row r="14" spans="1:15" ht="17.25" customHeight="1" x14ac:dyDescent="0.3">
      <c r="A14" s="36">
        <v>8</v>
      </c>
      <c r="B14" s="37" t="s">
        <v>70</v>
      </c>
      <c r="C14" s="38" t="s">
        <v>61</v>
      </c>
      <c r="D14" s="36">
        <v>24</v>
      </c>
      <c r="E14" s="39">
        <v>330000</v>
      </c>
      <c r="F14" s="51">
        <f t="shared" si="1"/>
        <v>529</v>
      </c>
      <c r="G14" s="183"/>
      <c r="H14" s="183">
        <v>19.2</v>
      </c>
      <c r="I14" s="40">
        <f t="shared" si="3"/>
        <v>0</v>
      </c>
      <c r="J14" s="40">
        <f t="shared" si="2"/>
        <v>10157</v>
      </c>
      <c r="K14" s="40">
        <f t="shared" si="0"/>
        <v>6163</v>
      </c>
    </row>
    <row r="15" spans="1:15" ht="17.25" customHeight="1" x14ac:dyDescent="0.3">
      <c r="A15" s="36">
        <v>9</v>
      </c>
      <c r="B15" s="37" t="s">
        <v>71</v>
      </c>
      <c r="C15" s="38" t="s">
        <v>61</v>
      </c>
      <c r="D15" s="36">
        <v>12</v>
      </c>
      <c r="E15" s="39">
        <v>100000</v>
      </c>
      <c r="F15" s="51">
        <f t="shared" si="1"/>
        <v>321</v>
      </c>
      <c r="G15" s="183"/>
      <c r="H15" s="183">
        <v>19.2</v>
      </c>
      <c r="I15" s="40">
        <f t="shared" si="3"/>
        <v>0</v>
      </c>
      <c r="J15" s="40">
        <f t="shared" si="2"/>
        <v>6163</v>
      </c>
      <c r="K15" s="40">
        <f t="shared" si="0"/>
        <v>19699</v>
      </c>
    </row>
    <row r="16" spans="1:15" ht="17.25" customHeight="1" x14ac:dyDescent="0.3">
      <c r="A16" s="36">
        <v>10</v>
      </c>
      <c r="B16" s="37" t="s">
        <v>72</v>
      </c>
      <c r="C16" s="38" t="s">
        <v>61</v>
      </c>
      <c r="D16" s="36">
        <v>12</v>
      </c>
      <c r="E16" s="39">
        <v>320000</v>
      </c>
      <c r="F16" s="51">
        <f t="shared" si="1"/>
        <v>1026</v>
      </c>
      <c r="G16" s="183"/>
      <c r="H16" s="183">
        <v>19.2</v>
      </c>
      <c r="I16" s="40">
        <f t="shared" si="3"/>
        <v>0</v>
      </c>
      <c r="J16" s="40">
        <f t="shared" si="2"/>
        <v>19699</v>
      </c>
      <c r="K16" s="40">
        <f t="shared" si="0"/>
        <v>57720</v>
      </c>
    </row>
    <row r="17" spans="1:12" ht="17.25" customHeight="1" x14ac:dyDescent="0.3">
      <c r="A17" s="36">
        <v>11</v>
      </c>
      <c r="B17" s="37" t="s">
        <v>73</v>
      </c>
      <c r="C17" s="38" t="s">
        <v>61</v>
      </c>
      <c r="D17" s="36">
        <v>60</v>
      </c>
      <c r="E17" s="39">
        <v>1500000</v>
      </c>
      <c r="F17" s="51">
        <f t="shared" si="1"/>
        <v>962</v>
      </c>
      <c r="G17" s="183">
        <v>60</v>
      </c>
      <c r="H17" s="183"/>
      <c r="I17" s="40">
        <f t="shared" si="3"/>
        <v>57720</v>
      </c>
      <c r="J17" s="40">
        <f t="shared" si="2"/>
        <v>0</v>
      </c>
      <c r="K17" s="40">
        <f t="shared" si="0"/>
        <v>6008</v>
      </c>
    </row>
    <row r="18" spans="1:12" ht="17.25" customHeight="1" x14ac:dyDescent="0.3">
      <c r="A18" s="36">
        <v>12</v>
      </c>
      <c r="B18" s="37" t="s">
        <v>187</v>
      </c>
      <c r="C18" s="38" t="s">
        <v>61</v>
      </c>
      <c r="D18" s="36">
        <v>36</v>
      </c>
      <c r="E18" s="39">
        <v>250000</v>
      </c>
      <c r="F18" s="51">
        <f t="shared" si="1"/>
        <v>267</v>
      </c>
      <c r="G18" s="183">
        <v>22.5</v>
      </c>
      <c r="H18" s="183"/>
      <c r="I18" s="40">
        <f t="shared" si="3"/>
        <v>6008</v>
      </c>
      <c r="J18" s="40">
        <f t="shared" si="2"/>
        <v>0</v>
      </c>
      <c r="K18" s="40">
        <f t="shared" si="0"/>
        <v>5541</v>
      </c>
    </row>
    <row r="19" spans="1:12" ht="17.25" customHeight="1" x14ac:dyDescent="0.3">
      <c r="A19" s="36">
        <v>13</v>
      </c>
      <c r="B19" s="37" t="s">
        <v>74</v>
      </c>
      <c r="C19" s="38" t="s">
        <v>61</v>
      </c>
      <c r="D19" s="36">
        <v>6</v>
      </c>
      <c r="E19" s="39">
        <v>150000</v>
      </c>
      <c r="F19" s="51">
        <f t="shared" si="1"/>
        <v>962</v>
      </c>
      <c r="G19" s="183"/>
      <c r="H19" s="183">
        <v>5.76</v>
      </c>
      <c r="I19" s="40">
        <f t="shared" si="3"/>
        <v>0</v>
      </c>
      <c r="J19" s="40">
        <f t="shared" si="2"/>
        <v>5541</v>
      </c>
      <c r="K19" s="40">
        <f t="shared" si="0"/>
        <v>12307</v>
      </c>
    </row>
    <row r="20" spans="1:12" ht="17.25" customHeight="1" x14ac:dyDescent="0.3">
      <c r="A20" s="36">
        <v>14</v>
      </c>
      <c r="B20" s="37" t="s">
        <v>75</v>
      </c>
      <c r="C20" s="38" t="s">
        <v>61</v>
      </c>
      <c r="D20" s="36">
        <v>6</v>
      </c>
      <c r="E20" s="39">
        <v>100000</v>
      </c>
      <c r="F20" s="51">
        <f t="shared" si="1"/>
        <v>641</v>
      </c>
      <c r="G20" s="183"/>
      <c r="H20" s="183">
        <v>19.2</v>
      </c>
      <c r="I20" s="40">
        <f t="shared" si="3"/>
        <v>0</v>
      </c>
      <c r="J20" s="40">
        <f t="shared" si="2"/>
        <v>12307</v>
      </c>
      <c r="K20" s="40">
        <f t="shared" si="0"/>
        <v>9235</v>
      </c>
    </row>
    <row r="21" spans="1:12" ht="17.25" customHeight="1" x14ac:dyDescent="0.3">
      <c r="A21" s="36">
        <v>15</v>
      </c>
      <c r="B21" s="37" t="s">
        <v>76</v>
      </c>
      <c r="C21" s="38" t="s">
        <v>61</v>
      </c>
      <c r="D21" s="36">
        <v>24</v>
      </c>
      <c r="E21" s="39">
        <v>300000</v>
      </c>
      <c r="F21" s="51">
        <f t="shared" si="1"/>
        <v>481</v>
      </c>
      <c r="G21" s="183"/>
      <c r="H21" s="183">
        <v>19.2</v>
      </c>
      <c r="I21" s="40">
        <f t="shared" si="3"/>
        <v>0</v>
      </c>
      <c r="J21" s="40">
        <f t="shared" si="2"/>
        <v>9235</v>
      </c>
      <c r="K21" s="40">
        <f t="shared" si="0"/>
        <v>1663</v>
      </c>
    </row>
    <row r="22" spans="1:12" ht="17.25" customHeight="1" x14ac:dyDescent="0.3">
      <c r="A22" s="36">
        <v>16</v>
      </c>
      <c r="B22" s="37" t="s">
        <v>77</v>
      </c>
      <c r="C22" s="38" t="s">
        <v>61</v>
      </c>
      <c r="D22" s="36">
        <v>24</v>
      </c>
      <c r="E22" s="39">
        <v>26000</v>
      </c>
      <c r="F22" s="51">
        <f t="shared" si="1"/>
        <v>42</v>
      </c>
      <c r="G22" s="183">
        <v>30</v>
      </c>
      <c r="H22" s="183">
        <v>9.6</v>
      </c>
      <c r="I22" s="40">
        <f t="shared" si="3"/>
        <v>1260</v>
      </c>
      <c r="J22" s="40">
        <f t="shared" si="2"/>
        <v>403</v>
      </c>
      <c r="K22" s="40">
        <f t="shared" si="0"/>
        <v>315</v>
      </c>
    </row>
    <row r="23" spans="1:12" ht="17.25" customHeight="1" x14ac:dyDescent="0.3">
      <c r="A23" s="36">
        <v>17</v>
      </c>
      <c r="B23" s="37" t="s">
        <v>78</v>
      </c>
      <c r="C23" s="38" t="s">
        <v>61</v>
      </c>
      <c r="D23" s="36">
        <v>9</v>
      </c>
      <c r="E23" s="39">
        <v>15000</v>
      </c>
      <c r="F23" s="51">
        <f t="shared" si="1"/>
        <v>64</v>
      </c>
      <c r="G23" s="183">
        <v>3</v>
      </c>
      <c r="H23" s="183">
        <v>1.92</v>
      </c>
      <c r="I23" s="40">
        <f t="shared" si="3"/>
        <v>192</v>
      </c>
      <c r="J23" s="40">
        <f t="shared" si="2"/>
        <v>123</v>
      </c>
      <c r="K23" s="40">
        <f t="shared" si="0"/>
        <v>4620</v>
      </c>
    </row>
    <row r="24" spans="1:12" ht="17.25" customHeight="1" x14ac:dyDescent="0.3">
      <c r="A24" s="36">
        <v>18</v>
      </c>
      <c r="B24" s="37" t="s">
        <v>79</v>
      </c>
      <c r="C24" s="38" t="s">
        <v>61</v>
      </c>
      <c r="D24" s="36">
        <v>30</v>
      </c>
      <c r="E24" s="39">
        <v>60000</v>
      </c>
      <c r="F24" s="51">
        <f t="shared" si="1"/>
        <v>77</v>
      </c>
      <c r="G24" s="183">
        <v>60</v>
      </c>
      <c r="H24" s="183"/>
      <c r="I24" s="40">
        <f t="shared" si="3"/>
        <v>4620</v>
      </c>
      <c r="J24" s="40">
        <f t="shared" si="2"/>
        <v>0</v>
      </c>
      <c r="K24" s="40">
        <f t="shared" si="0"/>
        <v>14467</v>
      </c>
    </row>
    <row r="25" spans="1:12" ht="17.25" customHeight="1" x14ac:dyDescent="0.3">
      <c r="A25" s="36">
        <v>19</v>
      </c>
      <c r="B25" s="37" t="s">
        <v>80</v>
      </c>
      <c r="C25" s="38" t="s">
        <v>61</v>
      </c>
      <c r="D25" s="36">
        <v>36</v>
      </c>
      <c r="E25" s="42">
        <v>320000</v>
      </c>
      <c r="F25" s="51">
        <f t="shared" si="1"/>
        <v>342</v>
      </c>
      <c r="G25" s="183">
        <v>37.5</v>
      </c>
      <c r="H25" s="183">
        <v>4.8</v>
      </c>
      <c r="I25" s="40">
        <f t="shared" si="3"/>
        <v>12825</v>
      </c>
      <c r="J25" s="40">
        <f t="shared" si="2"/>
        <v>1642</v>
      </c>
      <c r="K25" s="40">
        <f t="shared" si="0"/>
        <v>4084</v>
      </c>
    </row>
    <row r="26" spans="1:12" ht="17.25" customHeight="1" x14ac:dyDescent="0.3">
      <c r="A26" s="36">
        <v>20</v>
      </c>
      <c r="B26" s="37" t="s">
        <v>81</v>
      </c>
      <c r="C26" s="38" t="s">
        <v>61</v>
      </c>
      <c r="D26" s="36">
        <v>36</v>
      </c>
      <c r="E26" s="39">
        <v>1699000</v>
      </c>
      <c r="F26" s="51">
        <f t="shared" si="1"/>
        <v>1815</v>
      </c>
      <c r="G26" s="183">
        <v>2.25</v>
      </c>
      <c r="H26" s="183"/>
      <c r="I26" s="40">
        <f t="shared" si="3"/>
        <v>4084</v>
      </c>
      <c r="J26" s="40">
        <f t="shared" si="2"/>
        <v>0</v>
      </c>
      <c r="K26" s="40">
        <f t="shared" si="0"/>
        <v>22440</v>
      </c>
    </row>
    <row r="27" spans="1:12" ht="17.25" customHeight="1" x14ac:dyDescent="0.3">
      <c r="A27" s="36">
        <v>21</v>
      </c>
      <c r="B27" s="37" t="s">
        <v>188</v>
      </c>
      <c r="C27" s="38" t="s">
        <v>61</v>
      </c>
      <c r="D27" s="36">
        <v>36</v>
      </c>
      <c r="E27" s="39">
        <v>700000</v>
      </c>
      <c r="F27" s="51">
        <f t="shared" si="1"/>
        <v>748</v>
      </c>
      <c r="G27" s="183">
        <v>30</v>
      </c>
      <c r="H27" s="183"/>
      <c r="I27" s="40">
        <f t="shared" si="3"/>
        <v>22440</v>
      </c>
      <c r="J27" s="40">
        <f t="shared" si="2"/>
        <v>0</v>
      </c>
      <c r="K27" s="40">
        <f>SUM(I28:J28)</f>
        <v>14666</v>
      </c>
    </row>
    <row r="28" spans="1:12" s="46" customFormat="1" ht="21" customHeight="1" x14ac:dyDescent="0.3">
      <c r="A28" s="36">
        <v>22</v>
      </c>
      <c r="B28" s="37" t="s">
        <v>82</v>
      </c>
      <c r="C28" s="38" t="s">
        <v>83</v>
      </c>
      <c r="D28" s="36"/>
      <c r="E28" s="39">
        <v>1940</v>
      </c>
      <c r="F28" s="51"/>
      <c r="G28" s="183">
        <v>7.56</v>
      </c>
      <c r="H28" s="183"/>
      <c r="I28" s="40">
        <f>ROUND((G28*$E$28),0)</f>
        <v>14666</v>
      </c>
      <c r="J28" s="40">
        <f t="shared" si="2"/>
        <v>0</v>
      </c>
      <c r="K28" s="44">
        <f>SUM(I29:J29)</f>
        <v>267555</v>
      </c>
      <c r="L28" s="45"/>
    </row>
    <row r="29" spans="1:12" s="46" customFormat="1" ht="21" customHeight="1" x14ac:dyDescent="0.3">
      <c r="A29" s="215" t="s">
        <v>84</v>
      </c>
      <c r="B29" s="216"/>
      <c r="C29" s="216"/>
      <c r="D29" s="216"/>
      <c r="E29" s="217"/>
      <c r="F29" s="16"/>
      <c r="G29" s="16"/>
      <c r="H29" s="16"/>
      <c r="I29" s="43">
        <f>ROUND((SUM(I7:I28)*1.05),0)</f>
        <v>180937</v>
      </c>
      <c r="J29" s="43">
        <f>ROUND((SUM(J7:J28)*1.05),0)</f>
        <v>86618</v>
      </c>
      <c r="K29" s="47"/>
      <c r="L29" s="45"/>
    </row>
    <row r="30" spans="1:12" ht="24" customHeight="1" x14ac:dyDescent="0.3">
      <c r="A30" s="218" t="s">
        <v>50</v>
      </c>
      <c r="B30" s="218"/>
      <c r="C30" s="218"/>
      <c r="D30" s="218"/>
      <c r="E30" s="218"/>
      <c r="F30" s="218"/>
      <c r="G30" s="218"/>
      <c r="H30" s="218"/>
      <c r="I30" s="219">
        <f>ROUND((I29+J29),0)</f>
        <v>267555</v>
      </c>
      <c r="J30" s="220"/>
    </row>
    <row r="31" spans="1:12" ht="24" customHeight="1" x14ac:dyDescent="0.3">
      <c r="A31" s="49"/>
      <c r="B31" s="49"/>
      <c r="C31" s="49"/>
      <c r="D31" s="49"/>
      <c r="E31" s="49"/>
      <c r="F31" s="49"/>
      <c r="G31" s="49"/>
      <c r="H31" s="49"/>
      <c r="I31" s="50"/>
      <c r="J31" s="50"/>
    </row>
    <row r="32" spans="1:12" ht="24" customHeight="1" x14ac:dyDescent="0.3">
      <c r="A32" s="49"/>
      <c r="B32" s="49"/>
      <c r="C32" s="49"/>
      <c r="D32" s="49"/>
      <c r="E32" s="49"/>
      <c r="F32" s="49"/>
      <c r="G32" s="49"/>
      <c r="H32" s="49"/>
      <c r="I32" s="50"/>
      <c r="J32" s="50"/>
    </row>
    <row r="33" spans="1:10" ht="22.5" customHeight="1" x14ac:dyDescent="0.3">
      <c r="A33" s="221" t="s">
        <v>85</v>
      </c>
      <c r="B33" s="221"/>
      <c r="C33" s="221"/>
      <c r="D33" s="221"/>
      <c r="E33" s="70"/>
      <c r="F33" s="70"/>
      <c r="G33" s="70"/>
      <c r="H33" s="70"/>
      <c r="I33" s="83"/>
    </row>
    <row r="34" spans="1:10" ht="26.25" customHeight="1" x14ac:dyDescent="0.3">
      <c r="A34" s="222" t="s">
        <v>86</v>
      </c>
      <c r="B34" s="203" t="s">
        <v>87</v>
      </c>
      <c r="C34" s="224" t="s">
        <v>88</v>
      </c>
      <c r="D34" s="224"/>
      <c r="E34" s="214" t="s">
        <v>134</v>
      </c>
      <c r="F34" s="214"/>
      <c r="I34" s="41"/>
      <c r="J34" s="41"/>
    </row>
    <row r="35" spans="1:10" s="76" customFormat="1" x14ac:dyDescent="0.3">
      <c r="A35" s="223"/>
      <c r="B35" s="203"/>
      <c r="C35" s="88" t="s">
        <v>90</v>
      </c>
      <c r="D35" s="128" t="s">
        <v>105</v>
      </c>
      <c r="E35" s="128" t="s">
        <v>90</v>
      </c>
      <c r="F35" s="128" t="s">
        <v>13</v>
      </c>
      <c r="G35" s="72"/>
      <c r="H35" s="72"/>
      <c r="I35" s="41"/>
      <c r="J35" s="41"/>
    </row>
    <row r="36" spans="1:10" ht="19.5" customHeight="1" x14ac:dyDescent="0.3">
      <c r="A36" s="73" t="s">
        <v>91</v>
      </c>
      <c r="B36" s="89" t="s">
        <v>92</v>
      </c>
      <c r="C36" s="73" t="s">
        <v>14</v>
      </c>
      <c r="D36" s="89" t="s">
        <v>15</v>
      </c>
      <c r="E36" s="73" t="s">
        <v>93</v>
      </c>
      <c r="F36" s="74" t="s">
        <v>94</v>
      </c>
      <c r="G36" s="76"/>
      <c r="H36" s="76"/>
      <c r="I36" s="76"/>
      <c r="J36" s="76"/>
    </row>
    <row r="37" spans="1:10" ht="21.75" customHeight="1" x14ac:dyDescent="0.3">
      <c r="A37" s="77" t="s">
        <v>91</v>
      </c>
      <c r="B37" s="90" t="s">
        <v>95</v>
      </c>
      <c r="C37" s="78">
        <v>8.51</v>
      </c>
      <c r="D37" s="128"/>
      <c r="E37" s="79">
        <f>ROUND(($I$29*C37/100),0)</f>
        <v>15398</v>
      </c>
      <c r="F37" s="79">
        <f>ROUND(($J$29*D37/100),0)</f>
        <v>0</v>
      </c>
      <c r="I37" s="41"/>
      <c r="J37" s="41"/>
    </row>
    <row r="38" spans="1:10" ht="36" customHeight="1" x14ac:dyDescent="0.3">
      <c r="A38" s="77" t="s">
        <v>92</v>
      </c>
      <c r="B38" s="92" t="s">
        <v>96</v>
      </c>
      <c r="C38" s="78">
        <v>29.81</v>
      </c>
      <c r="D38" s="128">
        <v>100</v>
      </c>
      <c r="E38" s="79">
        <f t="shared" ref="E38:E41" si="4">ROUND(($I$29*C38/100),0)</f>
        <v>53937</v>
      </c>
      <c r="F38" s="79">
        <f t="shared" ref="F38:F41" si="5">ROUND(($J$29*D38/100),0)</f>
        <v>86618</v>
      </c>
      <c r="I38" s="41"/>
      <c r="J38" s="41"/>
    </row>
    <row r="39" spans="1:10" ht="35.25" customHeight="1" x14ac:dyDescent="0.3">
      <c r="A39" s="77" t="s">
        <v>14</v>
      </c>
      <c r="B39" s="90" t="s">
        <v>41</v>
      </c>
      <c r="C39" s="78">
        <v>51.49</v>
      </c>
      <c r="D39" s="128"/>
      <c r="E39" s="79">
        <f t="shared" si="4"/>
        <v>93164</v>
      </c>
      <c r="F39" s="79">
        <f t="shared" si="5"/>
        <v>0</v>
      </c>
      <c r="I39" s="41"/>
      <c r="J39" s="41"/>
    </row>
    <row r="40" spans="1:10" ht="22.5" customHeight="1" x14ac:dyDescent="0.3">
      <c r="A40" s="77" t="s">
        <v>15</v>
      </c>
      <c r="B40" s="90" t="s">
        <v>97</v>
      </c>
      <c r="C40" s="78">
        <v>8.1300000000000008</v>
      </c>
      <c r="D40" s="88"/>
      <c r="E40" s="79">
        <f>ROUND(($I$29*C40/100),0)-1</f>
        <v>14709</v>
      </c>
      <c r="F40" s="79">
        <f t="shared" si="5"/>
        <v>0</v>
      </c>
      <c r="I40" s="41"/>
      <c r="J40" s="41"/>
    </row>
    <row r="41" spans="1:10" s="46" customFormat="1" ht="33.75" customHeight="1" x14ac:dyDescent="0.3">
      <c r="A41" s="77" t="s">
        <v>93</v>
      </c>
      <c r="B41" s="90" t="s">
        <v>98</v>
      </c>
      <c r="C41" s="78">
        <v>2.06</v>
      </c>
      <c r="D41" s="88"/>
      <c r="E41" s="79">
        <f t="shared" si="4"/>
        <v>3727</v>
      </c>
      <c r="F41" s="79">
        <f t="shared" si="5"/>
        <v>0</v>
      </c>
      <c r="G41" s="72"/>
      <c r="H41" s="72"/>
      <c r="I41" s="41"/>
      <c r="J41" s="41"/>
    </row>
    <row r="42" spans="1:10" ht="21" customHeight="1" x14ac:dyDescent="0.3">
      <c r="A42" s="195" t="s">
        <v>99</v>
      </c>
      <c r="B42" s="209"/>
      <c r="C42" s="93">
        <f>SUM(C37:C41)</f>
        <v>100</v>
      </c>
      <c r="D42" s="93">
        <f>SUM(D37:D39)</f>
        <v>100</v>
      </c>
      <c r="E42" s="94">
        <f>ROUND(SUM(E37:E41),0)</f>
        <v>180935</v>
      </c>
      <c r="F42" s="94">
        <f>ROUND(SUM(F37:F41),0)</f>
        <v>86618</v>
      </c>
      <c r="G42" s="46"/>
      <c r="H42" s="46"/>
      <c r="I42" s="46"/>
      <c r="J42" s="46"/>
    </row>
    <row r="43" spans="1:10" ht="21.75" customHeight="1" x14ac:dyDescent="0.3">
      <c r="A43" s="210" t="s">
        <v>50</v>
      </c>
      <c r="B43" s="211"/>
      <c r="C43" s="95"/>
      <c r="D43" s="95"/>
      <c r="E43" s="212">
        <f>E42+F42</f>
        <v>267553</v>
      </c>
      <c r="F43" s="213"/>
      <c r="H43" s="96"/>
      <c r="I43" s="41"/>
      <c r="J43" s="41"/>
    </row>
    <row r="48" spans="1:10" x14ac:dyDescent="0.3">
      <c r="A48" s="84"/>
      <c r="B48" s="85"/>
      <c r="C48" s="86"/>
      <c r="D48" s="87"/>
    </row>
    <row r="49" spans="1:4" x14ac:dyDescent="0.3">
      <c r="A49" s="84"/>
      <c r="B49" s="85"/>
      <c r="C49" s="86"/>
      <c r="D49" s="86"/>
    </row>
    <row r="50" spans="1:4" x14ac:dyDescent="0.3">
      <c r="A50" s="84"/>
      <c r="B50" s="85"/>
      <c r="C50" s="86"/>
      <c r="D50" s="87"/>
    </row>
    <row r="51" spans="1:4" x14ac:dyDescent="0.3">
      <c r="A51" s="84"/>
      <c r="B51" s="85"/>
      <c r="C51" s="86"/>
      <c r="D51" s="87"/>
    </row>
    <row r="52" spans="1:4" x14ac:dyDescent="0.3">
      <c r="A52" s="84"/>
      <c r="B52" s="85"/>
      <c r="C52" s="86"/>
      <c r="D52" s="87"/>
    </row>
    <row r="53" spans="1:4" x14ac:dyDescent="0.3">
      <c r="A53" s="84"/>
      <c r="B53" s="85"/>
      <c r="C53" s="86"/>
      <c r="D53" s="87"/>
    </row>
    <row r="54" spans="1:4" x14ac:dyDescent="0.3">
      <c r="A54" s="84"/>
      <c r="B54" s="85"/>
      <c r="C54" s="86"/>
      <c r="D54" s="87"/>
    </row>
    <row r="55" spans="1:4" x14ac:dyDescent="0.3">
      <c r="A55" s="84"/>
      <c r="B55" s="85"/>
      <c r="C55" s="86"/>
      <c r="D55" s="87"/>
    </row>
    <row r="56" spans="1:4" x14ac:dyDescent="0.3">
      <c r="A56" s="84"/>
      <c r="B56" s="85"/>
      <c r="C56" s="86"/>
      <c r="D56" s="87"/>
    </row>
    <row r="57" spans="1:4" x14ac:dyDescent="0.3">
      <c r="A57" s="84"/>
      <c r="B57" s="85"/>
      <c r="C57" s="86"/>
      <c r="D57" s="87"/>
    </row>
  </sheetData>
  <mergeCells count="22">
    <mergeCell ref="A1:K1"/>
    <mergeCell ref="A2:K2"/>
    <mergeCell ref="G3:J3"/>
    <mergeCell ref="A4:A5"/>
    <mergeCell ref="B4:B5"/>
    <mergeCell ref="C4:C5"/>
    <mergeCell ref="D4:D5"/>
    <mergeCell ref="E4:E5"/>
    <mergeCell ref="F4:F5"/>
    <mergeCell ref="G4:H4"/>
    <mergeCell ref="A42:B42"/>
    <mergeCell ref="A43:B43"/>
    <mergeCell ref="E43:F43"/>
    <mergeCell ref="I4:J4"/>
    <mergeCell ref="A29:E29"/>
    <mergeCell ref="A30:H30"/>
    <mergeCell ref="I30:J30"/>
    <mergeCell ref="A33:D33"/>
    <mergeCell ref="A34:A35"/>
    <mergeCell ref="B34:B35"/>
    <mergeCell ref="C34:D34"/>
    <mergeCell ref="E34:F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workbookViewId="0">
      <selection activeCell="J7" sqref="J7"/>
    </sheetView>
  </sheetViews>
  <sheetFormatPr defaultColWidth="8" defaultRowHeight="15" x14ac:dyDescent="0.3"/>
  <cols>
    <col min="1" max="1" width="5.109375" style="76" customWidth="1"/>
    <col min="2" max="2" width="23.44140625" style="41" customWidth="1"/>
    <col min="3" max="3" width="8.6640625" style="76" customWidth="1"/>
    <col min="4" max="4" width="9.77734375" style="76" customWidth="1"/>
    <col min="5" max="5" width="10" style="83" customWidth="1"/>
    <col min="6" max="6" width="9.6640625" style="83" customWidth="1"/>
    <col min="7" max="7" width="9.44140625" style="82" customWidth="1"/>
    <col min="8" max="8" width="9.33203125" style="82" customWidth="1"/>
    <col min="9" max="9" width="8" style="72" customWidth="1"/>
    <col min="10" max="10" width="9.5546875" style="72" customWidth="1"/>
    <col min="11" max="11" width="8.109375" style="72" customWidth="1"/>
    <col min="12" max="12" width="10" style="41" customWidth="1"/>
    <col min="13" max="13" width="9.6640625" style="41" customWidth="1"/>
    <col min="14" max="256" width="8" style="41"/>
    <col min="257" max="257" width="5.109375" style="41" customWidth="1"/>
    <col min="258" max="258" width="20.33203125" style="41" customWidth="1"/>
    <col min="259" max="259" width="8.6640625" style="41" customWidth="1"/>
    <col min="260" max="260" width="9" style="41" customWidth="1"/>
    <col min="261" max="261" width="10" style="41" customWidth="1"/>
    <col min="262" max="262" width="9.6640625" style="41" customWidth="1"/>
    <col min="263" max="263" width="9.44140625" style="41" customWidth="1"/>
    <col min="264" max="264" width="9.33203125" style="41" customWidth="1"/>
    <col min="265" max="265" width="8" style="41" customWidth="1"/>
    <col min="266" max="266" width="8.88671875" style="41" customWidth="1"/>
    <col min="267" max="267" width="7.5546875" style="41" customWidth="1"/>
    <col min="268" max="268" width="8" style="41"/>
    <col min="269" max="269" width="9.6640625" style="41" customWidth="1"/>
    <col min="270" max="512" width="8" style="41"/>
    <col min="513" max="513" width="5.109375" style="41" customWidth="1"/>
    <col min="514" max="514" width="20.33203125" style="41" customWidth="1"/>
    <col min="515" max="515" width="8.6640625" style="41" customWidth="1"/>
    <col min="516" max="516" width="9" style="41" customWidth="1"/>
    <col min="517" max="517" width="10" style="41" customWidth="1"/>
    <col min="518" max="518" width="9.6640625" style="41" customWidth="1"/>
    <col min="519" max="519" width="9.44140625" style="41" customWidth="1"/>
    <col min="520" max="520" width="9.33203125" style="41" customWidth="1"/>
    <col min="521" max="521" width="8" style="41" customWidth="1"/>
    <col min="522" max="522" width="8.88671875" style="41" customWidth="1"/>
    <col min="523" max="523" width="7.5546875" style="41" customWidth="1"/>
    <col min="524" max="524" width="8" style="41"/>
    <col min="525" max="525" width="9.6640625" style="41" customWidth="1"/>
    <col min="526" max="768" width="8" style="41"/>
    <col min="769" max="769" width="5.109375" style="41" customWidth="1"/>
    <col min="770" max="770" width="20.33203125" style="41" customWidth="1"/>
    <col min="771" max="771" width="8.6640625" style="41" customWidth="1"/>
    <col min="772" max="772" width="9" style="41" customWidth="1"/>
    <col min="773" max="773" width="10" style="41" customWidth="1"/>
    <col min="774" max="774" width="9.6640625" style="41" customWidth="1"/>
    <col min="775" max="775" width="9.44140625" style="41" customWidth="1"/>
    <col min="776" max="776" width="9.33203125" style="41" customWidth="1"/>
    <col min="777" max="777" width="8" style="41" customWidth="1"/>
    <col min="778" max="778" width="8.88671875" style="41" customWidth="1"/>
    <col min="779" max="779" width="7.5546875" style="41" customWidth="1"/>
    <col min="780" max="780" width="8" style="41"/>
    <col min="781" max="781" width="9.6640625" style="41" customWidth="1"/>
    <col min="782" max="1024" width="8" style="41"/>
    <col min="1025" max="1025" width="5.109375" style="41" customWidth="1"/>
    <col min="1026" max="1026" width="20.33203125" style="41" customWidth="1"/>
    <col min="1027" max="1027" width="8.6640625" style="41" customWidth="1"/>
    <col min="1028" max="1028" width="9" style="41" customWidth="1"/>
    <col min="1029" max="1029" width="10" style="41" customWidth="1"/>
    <col min="1030" max="1030" width="9.6640625" style="41" customWidth="1"/>
    <col min="1031" max="1031" width="9.44140625" style="41" customWidth="1"/>
    <col min="1032" max="1032" width="9.33203125" style="41" customWidth="1"/>
    <col min="1033" max="1033" width="8" style="41" customWidth="1"/>
    <col min="1034" max="1034" width="8.88671875" style="41" customWidth="1"/>
    <col min="1035" max="1035" width="7.5546875" style="41" customWidth="1"/>
    <col min="1036" max="1036" width="8" style="41"/>
    <col min="1037" max="1037" width="9.6640625" style="41" customWidth="1"/>
    <col min="1038" max="1280" width="8" style="41"/>
    <col min="1281" max="1281" width="5.109375" style="41" customWidth="1"/>
    <col min="1282" max="1282" width="20.33203125" style="41" customWidth="1"/>
    <col min="1283" max="1283" width="8.6640625" style="41" customWidth="1"/>
    <col min="1284" max="1284" width="9" style="41" customWidth="1"/>
    <col min="1285" max="1285" width="10" style="41" customWidth="1"/>
    <col min="1286" max="1286" width="9.6640625" style="41" customWidth="1"/>
    <col min="1287" max="1287" width="9.44140625" style="41" customWidth="1"/>
    <col min="1288" max="1288" width="9.33203125" style="41" customWidth="1"/>
    <col min="1289" max="1289" width="8" style="41" customWidth="1"/>
    <col min="1290" max="1290" width="8.88671875" style="41" customWidth="1"/>
    <col min="1291" max="1291" width="7.5546875" style="41" customWidth="1"/>
    <col min="1292" max="1292" width="8" style="41"/>
    <col min="1293" max="1293" width="9.6640625" style="41" customWidth="1"/>
    <col min="1294" max="1536" width="8" style="41"/>
    <col min="1537" max="1537" width="5.109375" style="41" customWidth="1"/>
    <col min="1538" max="1538" width="20.33203125" style="41" customWidth="1"/>
    <col min="1539" max="1539" width="8.6640625" style="41" customWidth="1"/>
    <col min="1540" max="1540" width="9" style="41" customWidth="1"/>
    <col min="1541" max="1541" width="10" style="41" customWidth="1"/>
    <col min="1542" max="1542" width="9.6640625" style="41" customWidth="1"/>
    <col min="1543" max="1543" width="9.44140625" style="41" customWidth="1"/>
    <col min="1544" max="1544" width="9.33203125" style="41" customWidth="1"/>
    <col min="1545" max="1545" width="8" style="41" customWidth="1"/>
    <col min="1546" max="1546" width="8.88671875" style="41" customWidth="1"/>
    <col min="1547" max="1547" width="7.5546875" style="41" customWidth="1"/>
    <col min="1548" max="1548" width="8" style="41"/>
    <col min="1549" max="1549" width="9.6640625" style="41" customWidth="1"/>
    <col min="1550" max="1792" width="8" style="41"/>
    <col min="1793" max="1793" width="5.109375" style="41" customWidth="1"/>
    <col min="1794" max="1794" width="20.33203125" style="41" customWidth="1"/>
    <col min="1795" max="1795" width="8.6640625" style="41" customWidth="1"/>
    <col min="1796" max="1796" width="9" style="41" customWidth="1"/>
    <col min="1797" max="1797" width="10" style="41" customWidth="1"/>
    <col min="1798" max="1798" width="9.6640625" style="41" customWidth="1"/>
    <col min="1799" max="1799" width="9.44140625" style="41" customWidth="1"/>
    <col min="1800" max="1800" width="9.33203125" style="41" customWidth="1"/>
    <col min="1801" max="1801" width="8" style="41" customWidth="1"/>
    <col min="1802" max="1802" width="8.88671875" style="41" customWidth="1"/>
    <col min="1803" max="1803" width="7.5546875" style="41" customWidth="1"/>
    <col min="1804" max="1804" width="8" style="41"/>
    <col min="1805" max="1805" width="9.6640625" style="41" customWidth="1"/>
    <col min="1806" max="2048" width="8" style="41"/>
    <col min="2049" max="2049" width="5.109375" style="41" customWidth="1"/>
    <col min="2050" max="2050" width="20.33203125" style="41" customWidth="1"/>
    <col min="2051" max="2051" width="8.6640625" style="41" customWidth="1"/>
    <col min="2052" max="2052" width="9" style="41" customWidth="1"/>
    <col min="2053" max="2053" width="10" style="41" customWidth="1"/>
    <col min="2054" max="2054" width="9.6640625" style="41" customWidth="1"/>
    <col min="2055" max="2055" width="9.44140625" style="41" customWidth="1"/>
    <col min="2056" max="2056" width="9.33203125" style="41" customWidth="1"/>
    <col min="2057" max="2057" width="8" style="41" customWidth="1"/>
    <col min="2058" max="2058" width="8.88671875" style="41" customWidth="1"/>
    <col min="2059" max="2059" width="7.5546875" style="41" customWidth="1"/>
    <col min="2060" max="2060" width="8" style="41"/>
    <col min="2061" max="2061" width="9.6640625" style="41" customWidth="1"/>
    <col min="2062" max="2304" width="8" style="41"/>
    <col min="2305" max="2305" width="5.109375" style="41" customWidth="1"/>
    <col min="2306" max="2306" width="20.33203125" style="41" customWidth="1"/>
    <col min="2307" max="2307" width="8.6640625" style="41" customWidth="1"/>
    <col min="2308" max="2308" width="9" style="41" customWidth="1"/>
    <col min="2309" max="2309" width="10" style="41" customWidth="1"/>
    <col min="2310" max="2310" width="9.6640625" style="41" customWidth="1"/>
    <col min="2311" max="2311" width="9.44140625" style="41" customWidth="1"/>
    <col min="2312" max="2312" width="9.33203125" style="41" customWidth="1"/>
    <col min="2313" max="2313" width="8" style="41" customWidth="1"/>
    <col min="2314" max="2314" width="8.88671875" style="41" customWidth="1"/>
    <col min="2315" max="2315" width="7.5546875" style="41" customWidth="1"/>
    <col min="2316" max="2316" width="8" style="41"/>
    <col min="2317" max="2317" width="9.6640625" style="41" customWidth="1"/>
    <col min="2318" max="2560" width="8" style="41"/>
    <col min="2561" max="2561" width="5.109375" style="41" customWidth="1"/>
    <col min="2562" max="2562" width="20.33203125" style="41" customWidth="1"/>
    <col min="2563" max="2563" width="8.6640625" style="41" customWidth="1"/>
    <col min="2564" max="2564" width="9" style="41" customWidth="1"/>
    <col min="2565" max="2565" width="10" style="41" customWidth="1"/>
    <col min="2566" max="2566" width="9.6640625" style="41" customWidth="1"/>
    <col min="2567" max="2567" width="9.44140625" style="41" customWidth="1"/>
    <col min="2568" max="2568" width="9.33203125" style="41" customWidth="1"/>
    <col min="2569" max="2569" width="8" style="41" customWidth="1"/>
    <col min="2570" max="2570" width="8.88671875" style="41" customWidth="1"/>
    <col min="2571" max="2571" width="7.5546875" style="41" customWidth="1"/>
    <col min="2572" max="2572" width="8" style="41"/>
    <col min="2573" max="2573" width="9.6640625" style="41" customWidth="1"/>
    <col min="2574" max="2816" width="8" style="41"/>
    <col min="2817" max="2817" width="5.109375" style="41" customWidth="1"/>
    <col min="2818" max="2818" width="20.33203125" style="41" customWidth="1"/>
    <col min="2819" max="2819" width="8.6640625" style="41" customWidth="1"/>
    <col min="2820" max="2820" width="9" style="41" customWidth="1"/>
    <col min="2821" max="2821" width="10" style="41" customWidth="1"/>
    <col min="2822" max="2822" width="9.6640625" style="41" customWidth="1"/>
    <col min="2823" max="2823" width="9.44140625" style="41" customWidth="1"/>
    <col min="2824" max="2824" width="9.33203125" style="41" customWidth="1"/>
    <col min="2825" max="2825" width="8" style="41" customWidth="1"/>
    <col min="2826" max="2826" width="8.88671875" style="41" customWidth="1"/>
    <col min="2827" max="2827" width="7.5546875" style="41" customWidth="1"/>
    <col min="2828" max="2828" width="8" style="41"/>
    <col min="2829" max="2829" width="9.6640625" style="41" customWidth="1"/>
    <col min="2830" max="3072" width="8" style="41"/>
    <col min="3073" max="3073" width="5.109375" style="41" customWidth="1"/>
    <col min="3074" max="3074" width="20.33203125" style="41" customWidth="1"/>
    <col min="3075" max="3075" width="8.6640625" style="41" customWidth="1"/>
    <col min="3076" max="3076" width="9" style="41" customWidth="1"/>
    <col min="3077" max="3077" width="10" style="41" customWidth="1"/>
    <col min="3078" max="3078" width="9.6640625" style="41" customWidth="1"/>
    <col min="3079" max="3079" width="9.44140625" style="41" customWidth="1"/>
    <col min="3080" max="3080" width="9.33203125" style="41" customWidth="1"/>
    <col min="3081" max="3081" width="8" style="41" customWidth="1"/>
    <col min="3082" max="3082" width="8.88671875" style="41" customWidth="1"/>
    <col min="3083" max="3083" width="7.5546875" style="41" customWidth="1"/>
    <col min="3084" max="3084" width="8" style="41"/>
    <col min="3085" max="3085" width="9.6640625" style="41" customWidth="1"/>
    <col min="3086" max="3328" width="8" style="41"/>
    <col min="3329" max="3329" width="5.109375" style="41" customWidth="1"/>
    <col min="3330" max="3330" width="20.33203125" style="41" customWidth="1"/>
    <col min="3331" max="3331" width="8.6640625" style="41" customWidth="1"/>
    <col min="3332" max="3332" width="9" style="41" customWidth="1"/>
    <col min="3333" max="3333" width="10" style="41" customWidth="1"/>
    <col min="3334" max="3334" width="9.6640625" style="41" customWidth="1"/>
    <col min="3335" max="3335" width="9.44140625" style="41" customWidth="1"/>
    <col min="3336" max="3336" width="9.33203125" style="41" customWidth="1"/>
    <col min="3337" max="3337" width="8" style="41" customWidth="1"/>
    <col min="3338" max="3338" width="8.88671875" style="41" customWidth="1"/>
    <col min="3339" max="3339" width="7.5546875" style="41" customWidth="1"/>
    <col min="3340" max="3340" width="8" style="41"/>
    <col min="3341" max="3341" width="9.6640625" style="41" customWidth="1"/>
    <col min="3342" max="3584" width="8" style="41"/>
    <col min="3585" max="3585" width="5.109375" style="41" customWidth="1"/>
    <col min="3586" max="3586" width="20.33203125" style="41" customWidth="1"/>
    <col min="3587" max="3587" width="8.6640625" style="41" customWidth="1"/>
    <col min="3588" max="3588" width="9" style="41" customWidth="1"/>
    <col min="3589" max="3589" width="10" style="41" customWidth="1"/>
    <col min="3590" max="3590" width="9.6640625" style="41" customWidth="1"/>
    <col min="3591" max="3591" width="9.44140625" style="41" customWidth="1"/>
    <col min="3592" max="3592" width="9.33203125" style="41" customWidth="1"/>
    <col min="3593" max="3593" width="8" style="41" customWidth="1"/>
    <col min="3594" max="3594" width="8.88671875" style="41" customWidth="1"/>
    <col min="3595" max="3595" width="7.5546875" style="41" customWidth="1"/>
    <col min="3596" max="3596" width="8" style="41"/>
    <col min="3597" max="3597" width="9.6640625" style="41" customWidth="1"/>
    <col min="3598" max="3840" width="8" style="41"/>
    <col min="3841" max="3841" width="5.109375" style="41" customWidth="1"/>
    <col min="3842" max="3842" width="20.33203125" style="41" customWidth="1"/>
    <col min="3843" max="3843" width="8.6640625" style="41" customWidth="1"/>
    <col min="3844" max="3844" width="9" style="41" customWidth="1"/>
    <col min="3845" max="3845" width="10" style="41" customWidth="1"/>
    <col min="3846" max="3846" width="9.6640625" style="41" customWidth="1"/>
    <col min="3847" max="3847" width="9.44140625" style="41" customWidth="1"/>
    <col min="3848" max="3848" width="9.33203125" style="41" customWidth="1"/>
    <col min="3849" max="3849" width="8" style="41" customWidth="1"/>
    <col min="3850" max="3850" width="8.88671875" style="41" customWidth="1"/>
    <col min="3851" max="3851" width="7.5546875" style="41" customWidth="1"/>
    <col min="3852" max="3852" width="8" style="41"/>
    <col min="3853" max="3853" width="9.6640625" style="41" customWidth="1"/>
    <col min="3854" max="4096" width="8" style="41"/>
    <col min="4097" max="4097" width="5.109375" style="41" customWidth="1"/>
    <col min="4098" max="4098" width="20.33203125" style="41" customWidth="1"/>
    <col min="4099" max="4099" width="8.6640625" style="41" customWidth="1"/>
    <col min="4100" max="4100" width="9" style="41" customWidth="1"/>
    <col min="4101" max="4101" width="10" style="41" customWidth="1"/>
    <col min="4102" max="4102" width="9.6640625" style="41" customWidth="1"/>
    <col min="4103" max="4103" width="9.44140625" style="41" customWidth="1"/>
    <col min="4104" max="4104" width="9.33203125" style="41" customWidth="1"/>
    <col min="4105" max="4105" width="8" style="41" customWidth="1"/>
    <col min="4106" max="4106" width="8.88671875" style="41" customWidth="1"/>
    <col min="4107" max="4107" width="7.5546875" style="41" customWidth="1"/>
    <col min="4108" max="4108" width="8" style="41"/>
    <col min="4109" max="4109" width="9.6640625" style="41" customWidth="1"/>
    <col min="4110" max="4352" width="8" style="41"/>
    <col min="4353" max="4353" width="5.109375" style="41" customWidth="1"/>
    <col min="4354" max="4354" width="20.33203125" style="41" customWidth="1"/>
    <col min="4355" max="4355" width="8.6640625" style="41" customWidth="1"/>
    <col min="4356" max="4356" width="9" style="41" customWidth="1"/>
    <col min="4357" max="4357" width="10" style="41" customWidth="1"/>
    <col min="4358" max="4358" width="9.6640625" style="41" customWidth="1"/>
    <col min="4359" max="4359" width="9.44140625" style="41" customWidth="1"/>
    <col min="4360" max="4360" width="9.33203125" style="41" customWidth="1"/>
    <col min="4361" max="4361" width="8" style="41" customWidth="1"/>
    <col min="4362" max="4362" width="8.88671875" style="41" customWidth="1"/>
    <col min="4363" max="4363" width="7.5546875" style="41" customWidth="1"/>
    <col min="4364" max="4364" width="8" style="41"/>
    <col min="4365" max="4365" width="9.6640625" style="41" customWidth="1"/>
    <col min="4366" max="4608" width="8" style="41"/>
    <col min="4609" max="4609" width="5.109375" style="41" customWidth="1"/>
    <col min="4610" max="4610" width="20.33203125" style="41" customWidth="1"/>
    <col min="4611" max="4611" width="8.6640625" style="41" customWidth="1"/>
    <col min="4612" max="4612" width="9" style="41" customWidth="1"/>
    <col min="4613" max="4613" width="10" style="41" customWidth="1"/>
    <col min="4614" max="4614" width="9.6640625" style="41" customWidth="1"/>
    <col min="4615" max="4615" width="9.44140625" style="41" customWidth="1"/>
    <col min="4616" max="4616" width="9.33203125" style="41" customWidth="1"/>
    <col min="4617" max="4617" width="8" style="41" customWidth="1"/>
    <col min="4618" max="4618" width="8.88671875" style="41" customWidth="1"/>
    <col min="4619" max="4619" width="7.5546875" style="41" customWidth="1"/>
    <col min="4620" max="4620" width="8" style="41"/>
    <col min="4621" max="4621" width="9.6640625" style="41" customWidth="1"/>
    <col min="4622" max="4864" width="8" style="41"/>
    <col min="4865" max="4865" width="5.109375" style="41" customWidth="1"/>
    <col min="4866" max="4866" width="20.33203125" style="41" customWidth="1"/>
    <col min="4867" max="4867" width="8.6640625" style="41" customWidth="1"/>
    <col min="4868" max="4868" width="9" style="41" customWidth="1"/>
    <col min="4869" max="4869" width="10" style="41" customWidth="1"/>
    <col min="4870" max="4870" width="9.6640625" style="41" customWidth="1"/>
    <col min="4871" max="4871" width="9.44140625" style="41" customWidth="1"/>
    <col min="4872" max="4872" width="9.33203125" style="41" customWidth="1"/>
    <col min="4873" max="4873" width="8" style="41" customWidth="1"/>
    <col min="4874" max="4874" width="8.88671875" style="41" customWidth="1"/>
    <col min="4875" max="4875" width="7.5546875" style="41" customWidth="1"/>
    <col min="4876" max="4876" width="8" style="41"/>
    <col min="4877" max="4877" width="9.6640625" style="41" customWidth="1"/>
    <col min="4878" max="5120" width="8" style="41"/>
    <col min="5121" max="5121" width="5.109375" style="41" customWidth="1"/>
    <col min="5122" max="5122" width="20.33203125" style="41" customWidth="1"/>
    <col min="5123" max="5123" width="8.6640625" style="41" customWidth="1"/>
    <col min="5124" max="5124" width="9" style="41" customWidth="1"/>
    <col min="5125" max="5125" width="10" style="41" customWidth="1"/>
    <col min="5126" max="5126" width="9.6640625" style="41" customWidth="1"/>
    <col min="5127" max="5127" width="9.44140625" style="41" customWidth="1"/>
    <col min="5128" max="5128" width="9.33203125" style="41" customWidth="1"/>
    <col min="5129" max="5129" width="8" style="41" customWidth="1"/>
    <col min="5130" max="5130" width="8.88671875" style="41" customWidth="1"/>
    <col min="5131" max="5131" width="7.5546875" style="41" customWidth="1"/>
    <col min="5132" max="5132" width="8" style="41"/>
    <col min="5133" max="5133" width="9.6640625" style="41" customWidth="1"/>
    <col min="5134" max="5376" width="8" style="41"/>
    <col min="5377" max="5377" width="5.109375" style="41" customWidth="1"/>
    <col min="5378" max="5378" width="20.33203125" style="41" customWidth="1"/>
    <col min="5379" max="5379" width="8.6640625" style="41" customWidth="1"/>
    <col min="5380" max="5380" width="9" style="41" customWidth="1"/>
    <col min="5381" max="5381" width="10" style="41" customWidth="1"/>
    <col min="5382" max="5382" width="9.6640625" style="41" customWidth="1"/>
    <col min="5383" max="5383" width="9.44140625" style="41" customWidth="1"/>
    <col min="5384" max="5384" width="9.33203125" style="41" customWidth="1"/>
    <col min="5385" max="5385" width="8" style="41" customWidth="1"/>
    <col min="5386" max="5386" width="8.88671875" style="41" customWidth="1"/>
    <col min="5387" max="5387" width="7.5546875" style="41" customWidth="1"/>
    <col min="5388" max="5388" width="8" style="41"/>
    <col min="5389" max="5389" width="9.6640625" style="41" customWidth="1"/>
    <col min="5390" max="5632" width="8" style="41"/>
    <col min="5633" max="5633" width="5.109375" style="41" customWidth="1"/>
    <col min="5634" max="5634" width="20.33203125" style="41" customWidth="1"/>
    <col min="5635" max="5635" width="8.6640625" style="41" customWidth="1"/>
    <col min="5636" max="5636" width="9" style="41" customWidth="1"/>
    <col min="5637" max="5637" width="10" style="41" customWidth="1"/>
    <col min="5638" max="5638" width="9.6640625" style="41" customWidth="1"/>
    <col min="5639" max="5639" width="9.44140625" style="41" customWidth="1"/>
    <col min="5640" max="5640" width="9.33203125" style="41" customWidth="1"/>
    <col min="5641" max="5641" width="8" style="41" customWidth="1"/>
    <col min="5642" max="5642" width="8.88671875" style="41" customWidth="1"/>
    <col min="5643" max="5643" width="7.5546875" style="41" customWidth="1"/>
    <col min="5644" max="5644" width="8" style="41"/>
    <col min="5645" max="5645" width="9.6640625" style="41" customWidth="1"/>
    <col min="5646" max="5888" width="8" style="41"/>
    <col min="5889" max="5889" width="5.109375" style="41" customWidth="1"/>
    <col min="5890" max="5890" width="20.33203125" style="41" customWidth="1"/>
    <col min="5891" max="5891" width="8.6640625" style="41" customWidth="1"/>
    <col min="5892" max="5892" width="9" style="41" customWidth="1"/>
    <col min="5893" max="5893" width="10" style="41" customWidth="1"/>
    <col min="5894" max="5894" width="9.6640625" style="41" customWidth="1"/>
    <col min="5895" max="5895" width="9.44140625" style="41" customWidth="1"/>
    <col min="5896" max="5896" width="9.33203125" style="41" customWidth="1"/>
    <col min="5897" max="5897" width="8" style="41" customWidth="1"/>
    <col min="5898" max="5898" width="8.88671875" style="41" customWidth="1"/>
    <col min="5899" max="5899" width="7.5546875" style="41" customWidth="1"/>
    <col min="5900" max="5900" width="8" style="41"/>
    <col min="5901" max="5901" width="9.6640625" style="41" customWidth="1"/>
    <col min="5902" max="6144" width="8" style="41"/>
    <col min="6145" max="6145" width="5.109375" style="41" customWidth="1"/>
    <col min="6146" max="6146" width="20.33203125" style="41" customWidth="1"/>
    <col min="6147" max="6147" width="8.6640625" style="41" customWidth="1"/>
    <col min="6148" max="6148" width="9" style="41" customWidth="1"/>
    <col min="6149" max="6149" width="10" style="41" customWidth="1"/>
    <col min="6150" max="6150" width="9.6640625" style="41" customWidth="1"/>
    <col min="6151" max="6151" width="9.44140625" style="41" customWidth="1"/>
    <col min="6152" max="6152" width="9.33203125" style="41" customWidth="1"/>
    <col min="6153" max="6153" width="8" style="41" customWidth="1"/>
    <col min="6154" max="6154" width="8.88671875" style="41" customWidth="1"/>
    <col min="6155" max="6155" width="7.5546875" style="41" customWidth="1"/>
    <col min="6156" max="6156" width="8" style="41"/>
    <col min="6157" max="6157" width="9.6640625" style="41" customWidth="1"/>
    <col min="6158" max="6400" width="8" style="41"/>
    <col min="6401" max="6401" width="5.109375" style="41" customWidth="1"/>
    <col min="6402" max="6402" width="20.33203125" style="41" customWidth="1"/>
    <col min="6403" max="6403" width="8.6640625" style="41" customWidth="1"/>
    <col min="6404" max="6404" width="9" style="41" customWidth="1"/>
    <col min="6405" max="6405" width="10" style="41" customWidth="1"/>
    <col min="6406" max="6406" width="9.6640625" style="41" customWidth="1"/>
    <col min="6407" max="6407" width="9.44140625" style="41" customWidth="1"/>
    <col min="6408" max="6408" width="9.33203125" style="41" customWidth="1"/>
    <col min="6409" max="6409" width="8" style="41" customWidth="1"/>
    <col min="6410" max="6410" width="8.88671875" style="41" customWidth="1"/>
    <col min="6411" max="6411" width="7.5546875" style="41" customWidth="1"/>
    <col min="6412" max="6412" width="8" style="41"/>
    <col min="6413" max="6413" width="9.6640625" style="41" customWidth="1"/>
    <col min="6414" max="6656" width="8" style="41"/>
    <col min="6657" max="6657" width="5.109375" style="41" customWidth="1"/>
    <col min="6658" max="6658" width="20.33203125" style="41" customWidth="1"/>
    <col min="6659" max="6659" width="8.6640625" style="41" customWidth="1"/>
    <col min="6660" max="6660" width="9" style="41" customWidth="1"/>
    <col min="6661" max="6661" width="10" style="41" customWidth="1"/>
    <col min="6662" max="6662" width="9.6640625" style="41" customWidth="1"/>
    <col min="6663" max="6663" width="9.44140625" style="41" customWidth="1"/>
    <col min="6664" max="6664" width="9.33203125" style="41" customWidth="1"/>
    <col min="6665" max="6665" width="8" style="41" customWidth="1"/>
    <col min="6666" max="6666" width="8.88671875" style="41" customWidth="1"/>
    <col min="6667" max="6667" width="7.5546875" style="41" customWidth="1"/>
    <col min="6668" max="6668" width="8" style="41"/>
    <col min="6669" max="6669" width="9.6640625" style="41" customWidth="1"/>
    <col min="6670" max="6912" width="8" style="41"/>
    <col min="6913" max="6913" width="5.109375" style="41" customWidth="1"/>
    <col min="6914" max="6914" width="20.33203125" style="41" customWidth="1"/>
    <col min="6915" max="6915" width="8.6640625" style="41" customWidth="1"/>
    <col min="6916" max="6916" width="9" style="41" customWidth="1"/>
    <col min="6917" max="6917" width="10" style="41" customWidth="1"/>
    <col min="6918" max="6918" width="9.6640625" style="41" customWidth="1"/>
    <col min="6919" max="6919" width="9.44140625" style="41" customWidth="1"/>
    <col min="6920" max="6920" width="9.33203125" style="41" customWidth="1"/>
    <col min="6921" max="6921" width="8" style="41" customWidth="1"/>
    <col min="6922" max="6922" width="8.88671875" style="41" customWidth="1"/>
    <col min="6923" max="6923" width="7.5546875" style="41" customWidth="1"/>
    <col min="6924" max="6924" width="8" style="41"/>
    <col min="6925" max="6925" width="9.6640625" style="41" customWidth="1"/>
    <col min="6926" max="7168" width="8" style="41"/>
    <col min="7169" max="7169" width="5.109375" style="41" customWidth="1"/>
    <col min="7170" max="7170" width="20.33203125" style="41" customWidth="1"/>
    <col min="7171" max="7171" width="8.6640625" style="41" customWidth="1"/>
    <col min="7172" max="7172" width="9" style="41" customWidth="1"/>
    <col min="7173" max="7173" width="10" style="41" customWidth="1"/>
    <col min="7174" max="7174" width="9.6640625" style="41" customWidth="1"/>
    <col min="7175" max="7175" width="9.44140625" style="41" customWidth="1"/>
    <col min="7176" max="7176" width="9.33203125" style="41" customWidth="1"/>
    <col min="7177" max="7177" width="8" style="41" customWidth="1"/>
    <col min="7178" max="7178" width="8.88671875" style="41" customWidth="1"/>
    <col min="7179" max="7179" width="7.5546875" style="41" customWidth="1"/>
    <col min="7180" max="7180" width="8" style="41"/>
    <col min="7181" max="7181" width="9.6640625" style="41" customWidth="1"/>
    <col min="7182" max="7424" width="8" style="41"/>
    <col min="7425" max="7425" width="5.109375" style="41" customWidth="1"/>
    <col min="7426" max="7426" width="20.33203125" style="41" customWidth="1"/>
    <col min="7427" max="7427" width="8.6640625" style="41" customWidth="1"/>
    <col min="7428" max="7428" width="9" style="41" customWidth="1"/>
    <col min="7429" max="7429" width="10" style="41" customWidth="1"/>
    <col min="7430" max="7430" width="9.6640625" style="41" customWidth="1"/>
    <col min="7431" max="7431" width="9.44140625" style="41" customWidth="1"/>
    <col min="7432" max="7432" width="9.33203125" style="41" customWidth="1"/>
    <col min="7433" max="7433" width="8" style="41" customWidth="1"/>
    <col min="7434" max="7434" width="8.88671875" style="41" customWidth="1"/>
    <col min="7435" max="7435" width="7.5546875" style="41" customWidth="1"/>
    <col min="7436" max="7436" width="8" style="41"/>
    <col min="7437" max="7437" width="9.6640625" style="41" customWidth="1"/>
    <col min="7438" max="7680" width="8" style="41"/>
    <col min="7681" max="7681" width="5.109375" style="41" customWidth="1"/>
    <col min="7682" max="7682" width="20.33203125" style="41" customWidth="1"/>
    <col min="7683" max="7683" width="8.6640625" style="41" customWidth="1"/>
    <col min="7684" max="7684" width="9" style="41" customWidth="1"/>
    <col min="7685" max="7685" width="10" style="41" customWidth="1"/>
    <col min="7686" max="7686" width="9.6640625" style="41" customWidth="1"/>
    <col min="7687" max="7687" width="9.44140625" style="41" customWidth="1"/>
    <col min="7688" max="7688" width="9.33203125" style="41" customWidth="1"/>
    <col min="7689" max="7689" width="8" style="41" customWidth="1"/>
    <col min="7690" max="7690" width="8.88671875" style="41" customWidth="1"/>
    <col min="7691" max="7691" width="7.5546875" style="41" customWidth="1"/>
    <col min="7692" max="7692" width="8" style="41"/>
    <col min="7693" max="7693" width="9.6640625" style="41" customWidth="1"/>
    <col min="7694" max="7936" width="8" style="41"/>
    <col min="7937" max="7937" width="5.109375" style="41" customWidth="1"/>
    <col min="7938" max="7938" width="20.33203125" style="41" customWidth="1"/>
    <col min="7939" max="7939" width="8.6640625" style="41" customWidth="1"/>
    <col min="7940" max="7940" width="9" style="41" customWidth="1"/>
    <col min="7941" max="7941" width="10" style="41" customWidth="1"/>
    <col min="7942" max="7942" width="9.6640625" style="41" customWidth="1"/>
    <col min="7943" max="7943" width="9.44140625" style="41" customWidth="1"/>
    <col min="7944" max="7944" width="9.33203125" style="41" customWidth="1"/>
    <col min="7945" max="7945" width="8" style="41" customWidth="1"/>
    <col min="7946" max="7946" width="8.88671875" style="41" customWidth="1"/>
    <col min="7947" max="7947" width="7.5546875" style="41" customWidth="1"/>
    <col min="7948" max="7948" width="8" style="41"/>
    <col min="7949" max="7949" width="9.6640625" style="41" customWidth="1"/>
    <col min="7950" max="8192" width="8" style="41"/>
    <col min="8193" max="8193" width="5.109375" style="41" customWidth="1"/>
    <col min="8194" max="8194" width="20.33203125" style="41" customWidth="1"/>
    <col min="8195" max="8195" width="8.6640625" style="41" customWidth="1"/>
    <col min="8196" max="8196" width="9" style="41" customWidth="1"/>
    <col min="8197" max="8197" width="10" style="41" customWidth="1"/>
    <col min="8198" max="8198" width="9.6640625" style="41" customWidth="1"/>
    <col min="8199" max="8199" width="9.44140625" style="41" customWidth="1"/>
    <col min="8200" max="8200" width="9.33203125" style="41" customWidth="1"/>
    <col min="8201" max="8201" width="8" style="41" customWidth="1"/>
    <col min="8202" max="8202" width="8.88671875" style="41" customWidth="1"/>
    <col min="8203" max="8203" width="7.5546875" style="41" customWidth="1"/>
    <col min="8204" max="8204" width="8" style="41"/>
    <col min="8205" max="8205" width="9.6640625" style="41" customWidth="1"/>
    <col min="8206" max="8448" width="8" style="41"/>
    <col min="8449" max="8449" width="5.109375" style="41" customWidth="1"/>
    <col min="8450" max="8450" width="20.33203125" style="41" customWidth="1"/>
    <col min="8451" max="8451" width="8.6640625" style="41" customWidth="1"/>
    <col min="8452" max="8452" width="9" style="41" customWidth="1"/>
    <col min="8453" max="8453" width="10" style="41" customWidth="1"/>
    <col min="8454" max="8454" width="9.6640625" style="41" customWidth="1"/>
    <col min="8455" max="8455" width="9.44140625" style="41" customWidth="1"/>
    <col min="8456" max="8456" width="9.33203125" style="41" customWidth="1"/>
    <col min="8457" max="8457" width="8" style="41" customWidth="1"/>
    <col min="8458" max="8458" width="8.88671875" style="41" customWidth="1"/>
    <col min="8459" max="8459" width="7.5546875" style="41" customWidth="1"/>
    <col min="8460" max="8460" width="8" style="41"/>
    <col min="8461" max="8461" width="9.6640625" style="41" customWidth="1"/>
    <col min="8462" max="8704" width="8" style="41"/>
    <col min="8705" max="8705" width="5.109375" style="41" customWidth="1"/>
    <col min="8706" max="8706" width="20.33203125" style="41" customWidth="1"/>
    <col min="8707" max="8707" width="8.6640625" style="41" customWidth="1"/>
    <col min="8708" max="8708" width="9" style="41" customWidth="1"/>
    <col min="8709" max="8709" width="10" style="41" customWidth="1"/>
    <col min="8710" max="8710" width="9.6640625" style="41" customWidth="1"/>
    <col min="8711" max="8711" width="9.44140625" style="41" customWidth="1"/>
    <col min="8712" max="8712" width="9.33203125" style="41" customWidth="1"/>
    <col min="8713" max="8713" width="8" style="41" customWidth="1"/>
    <col min="8714" max="8714" width="8.88671875" style="41" customWidth="1"/>
    <col min="8715" max="8715" width="7.5546875" style="41" customWidth="1"/>
    <col min="8716" max="8716" width="8" style="41"/>
    <col min="8717" max="8717" width="9.6640625" style="41" customWidth="1"/>
    <col min="8718" max="8960" width="8" style="41"/>
    <col min="8961" max="8961" width="5.109375" style="41" customWidth="1"/>
    <col min="8962" max="8962" width="20.33203125" style="41" customWidth="1"/>
    <col min="8963" max="8963" width="8.6640625" style="41" customWidth="1"/>
    <col min="8964" max="8964" width="9" style="41" customWidth="1"/>
    <col min="8965" max="8965" width="10" style="41" customWidth="1"/>
    <col min="8966" max="8966" width="9.6640625" style="41" customWidth="1"/>
    <col min="8967" max="8967" width="9.44140625" style="41" customWidth="1"/>
    <col min="8968" max="8968" width="9.33203125" style="41" customWidth="1"/>
    <col min="8969" max="8969" width="8" style="41" customWidth="1"/>
    <col min="8970" max="8970" width="8.88671875" style="41" customWidth="1"/>
    <col min="8971" max="8971" width="7.5546875" style="41" customWidth="1"/>
    <col min="8972" max="8972" width="8" style="41"/>
    <col min="8973" max="8973" width="9.6640625" style="41" customWidth="1"/>
    <col min="8974" max="9216" width="8" style="41"/>
    <col min="9217" max="9217" width="5.109375" style="41" customWidth="1"/>
    <col min="9218" max="9218" width="20.33203125" style="41" customWidth="1"/>
    <col min="9219" max="9219" width="8.6640625" style="41" customWidth="1"/>
    <col min="9220" max="9220" width="9" style="41" customWidth="1"/>
    <col min="9221" max="9221" width="10" style="41" customWidth="1"/>
    <col min="9222" max="9222" width="9.6640625" style="41" customWidth="1"/>
    <col min="9223" max="9223" width="9.44140625" style="41" customWidth="1"/>
    <col min="9224" max="9224" width="9.33203125" style="41" customWidth="1"/>
    <col min="9225" max="9225" width="8" style="41" customWidth="1"/>
    <col min="9226" max="9226" width="8.88671875" style="41" customWidth="1"/>
    <col min="9227" max="9227" width="7.5546875" style="41" customWidth="1"/>
    <col min="9228" max="9228" width="8" style="41"/>
    <col min="9229" max="9229" width="9.6640625" style="41" customWidth="1"/>
    <col min="9230" max="9472" width="8" style="41"/>
    <col min="9473" max="9473" width="5.109375" style="41" customWidth="1"/>
    <col min="9474" max="9474" width="20.33203125" style="41" customWidth="1"/>
    <col min="9475" max="9475" width="8.6640625" style="41" customWidth="1"/>
    <col min="9476" max="9476" width="9" style="41" customWidth="1"/>
    <col min="9477" max="9477" width="10" style="41" customWidth="1"/>
    <col min="9478" max="9478" width="9.6640625" style="41" customWidth="1"/>
    <col min="9479" max="9479" width="9.44140625" style="41" customWidth="1"/>
    <col min="9480" max="9480" width="9.33203125" style="41" customWidth="1"/>
    <col min="9481" max="9481" width="8" style="41" customWidth="1"/>
    <col min="9482" max="9482" width="8.88671875" style="41" customWidth="1"/>
    <col min="9483" max="9483" width="7.5546875" style="41" customWidth="1"/>
    <col min="9484" max="9484" width="8" style="41"/>
    <col min="9485" max="9485" width="9.6640625" style="41" customWidth="1"/>
    <col min="9486" max="9728" width="8" style="41"/>
    <col min="9729" max="9729" width="5.109375" style="41" customWidth="1"/>
    <col min="9730" max="9730" width="20.33203125" style="41" customWidth="1"/>
    <col min="9731" max="9731" width="8.6640625" style="41" customWidth="1"/>
    <col min="9732" max="9732" width="9" style="41" customWidth="1"/>
    <col min="9733" max="9733" width="10" style="41" customWidth="1"/>
    <col min="9734" max="9734" width="9.6640625" style="41" customWidth="1"/>
    <col min="9735" max="9735" width="9.44140625" style="41" customWidth="1"/>
    <col min="9736" max="9736" width="9.33203125" style="41" customWidth="1"/>
    <col min="9737" max="9737" width="8" style="41" customWidth="1"/>
    <col min="9738" max="9738" width="8.88671875" style="41" customWidth="1"/>
    <col min="9739" max="9739" width="7.5546875" style="41" customWidth="1"/>
    <col min="9740" max="9740" width="8" style="41"/>
    <col min="9741" max="9741" width="9.6640625" style="41" customWidth="1"/>
    <col min="9742" max="9984" width="8" style="41"/>
    <col min="9985" max="9985" width="5.109375" style="41" customWidth="1"/>
    <col min="9986" max="9986" width="20.33203125" style="41" customWidth="1"/>
    <col min="9987" max="9987" width="8.6640625" style="41" customWidth="1"/>
    <col min="9988" max="9988" width="9" style="41" customWidth="1"/>
    <col min="9989" max="9989" width="10" style="41" customWidth="1"/>
    <col min="9990" max="9990" width="9.6640625" style="41" customWidth="1"/>
    <col min="9991" max="9991" width="9.44140625" style="41" customWidth="1"/>
    <col min="9992" max="9992" width="9.33203125" style="41" customWidth="1"/>
    <col min="9993" max="9993" width="8" style="41" customWidth="1"/>
    <col min="9994" max="9994" width="8.88671875" style="41" customWidth="1"/>
    <col min="9995" max="9995" width="7.5546875" style="41" customWidth="1"/>
    <col min="9996" max="9996" width="8" style="41"/>
    <col min="9997" max="9997" width="9.6640625" style="41" customWidth="1"/>
    <col min="9998" max="10240" width="8" style="41"/>
    <col min="10241" max="10241" width="5.109375" style="41" customWidth="1"/>
    <col min="10242" max="10242" width="20.33203125" style="41" customWidth="1"/>
    <col min="10243" max="10243" width="8.6640625" style="41" customWidth="1"/>
    <col min="10244" max="10244" width="9" style="41" customWidth="1"/>
    <col min="10245" max="10245" width="10" style="41" customWidth="1"/>
    <col min="10246" max="10246" width="9.6640625" style="41" customWidth="1"/>
    <col min="10247" max="10247" width="9.44140625" style="41" customWidth="1"/>
    <col min="10248" max="10248" width="9.33203125" style="41" customWidth="1"/>
    <col min="10249" max="10249" width="8" style="41" customWidth="1"/>
    <col min="10250" max="10250" width="8.88671875" style="41" customWidth="1"/>
    <col min="10251" max="10251" width="7.5546875" style="41" customWidth="1"/>
    <col min="10252" max="10252" width="8" style="41"/>
    <col min="10253" max="10253" width="9.6640625" style="41" customWidth="1"/>
    <col min="10254" max="10496" width="8" style="41"/>
    <col min="10497" max="10497" width="5.109375" style="41" customWidth="1"/>
    <col min="10498" max="10498" width="20.33203125" style="41" customWidth="1"/>
    <col min="10499" max="10499" width="8.6640625" style="41" customWidth="1"/>
    <col min="10500" max="10500" width="9" style="41" customWidth="1"/>
    <col min="10501" max="10501" width="10" style="41" customWidth="1"/>
    <col min="10502" max="10502" width="9.6640625" style="41" customWidth="1"/>
    <col min="10503" max="10503" width="9.44140625" style="41" customWidth="1"/>
    <col min="10504" max="10504" width="9.33203125" style="41" customWidth="1"/>
    <col min="10505" max="10505" width="8" style="41" customWidth="1"/>
    <col min="10506" max="10506" width="8.88671875" style="41" customWidth="1"/>
    <col min="10507" max="10507" width="7.5546875" style="41" customWidth="1"/>
    <col min="10508" max="10508" width="8" style="41"/>
    <col min="10509" max="10509" width="9.6640625" style="41" customWidth="1"/>
    <col min="10510" max="10752" width="8" style="41"/>
    <col min="10753" max="10753" width="5.109375" style="41" customWidth="1"/>
    <col min="10754" max="10754" width="20.33203125" style="41" customWidth="1"/>
    <col min="10755" max="10755" width="8.6640625" style="41" customWidth="1"/>
    <col min="10756" max="10756" width="9" style="41" customWidth="1"/>
    <col min="10757" max="10757" width="10" style="41" customWidth="1"/>
    <col min="10758" max="10758" width="9.6640625" style="41" customWidth="1"/>
    <col min="10759" max="10759" width="9.44140625" style="41" customWidth="1"/>
    <col min="10760" max="10760" width="9.33203125" style="41" customWidth="1"/>
    <col min="10761" max="10761" width="8" style="41" customWidth="1"/>
    <col min="10762" max="10762" width="8.88671875" style="41" customWidth="1"/>
    <col min="10763" max="10763" width="7.5546875" style="41" customWidth="1"/>
    <col min="10764" max="10764" width="8" style="41"/>
    <col min="10765" max="10765" width="9.6640625" style="41" customWidth="1"/>
    <col min="10766" max="11008" width="8" style="41"/>
    <col min="11009" max="11009" width="5.109375" style="41" customWidth="1"/>
    <col min="11010" max="11010" width="20.33203125" style="41" customWidth="1"/>
    <col min="11011" max="11011" width="8.6640625" style="41" customWidth="1"/>
    <col min="11012" max="11012" width="9" style="41" customWidth="1"/>
    <col min="11013" max="11013" width="10" style="41" customWidth="1"/>
    <col min="11014" max="11014" width="9.6640625" style="41" customWidth="1"/>
    <col min="11015" max="11015" width="9.44140625" style="41" customWidth="1"/>
    <col min="11016" max="11016" width="9.33203125" style="41" customWidth="1"/>
    <col min="11017" max="11017" width="8" style="41" customWidth="1"/>
    <col min="11018" max="11018" width="8.88671875" style="41" customWidth="1"/>
    <col min="11019" max="11019" width="7.5546875" style="41" customWidth="1"/>
    <col min="11020" max="11020" width="8" style="41"/>
    <col min="11021" max="11021" width="9.6640625" style="41" customWidth="1"/>
    <col min="11022" max="11264" width="8" style="41"/>
    <col min="11265" max="11265" width="5.109375" style="41" customWidth="1"/>
    <col min="11266" max="11266" width="20.33203125" style="41" customWidth="1"/>
    <col min="11267" max="11267" width="8.6640625" style="41" customWidth="1"/>
    <col min="11268" max="11268" width="9" style="41" customWidth="1"/>
    <col min="11269" max="11269" width="10" style="41" customWidth="1"/>
    <col min="11270" max="11270" width="9.6640625" style="41" customWidth="1"/>
    <col min="11271" max="11271" width="9.44140625" style="41" customWidth="1"/>
    <col min="11272" max="11272" width="9.33203125" style="41" customWidth="1"/>
    <col min="11273" max="11273" width="8" style="41" customWidth="1"/>
    <col min="11274" max="11274" width="8.88671875" style="41" customWidth="1"/>
    <col min="11275" max="11275" width="7.5546875" style="41" customWidth="1"/>
    <col min="11276" max="11276" width="8" style="41"/>
    <col min="11277" max="11277" width="9.6640625" style="41" customWidth="1"/>
    <col min="11278" max="11520" width="8" style="41"/>
    <col min="11521" max="11521" width="5.109375" style="41" customWidth="1"/>
    <col min="11522" max="11522" width="20.33203125" style="41" customWidth="1"/>
    <col min="11523" max="11523" width="8.6640625" style="41" customWidth="1"/>
    <col min="11524" max="11524" width="9" style="41" customWidth="1"/>
    <col min="11525" max="11525" width="10" style="41" customWidth="1"/>
    <col min="11526" max="11526" width="9.6640625" style="41" customWidth="1"/>
    <col min="11527" max="11527" width="9.44140625" style="41" customWidth="1"/>
    <col min="11528" max="11528" width="9.33203125" style="41" customWidth="1"/>
    <col min="11529" max="11529" width="8" style="41" customWidth="1"/>
    <col min="11530" max="11530" width="8.88671875" style="41" customWidth="1"/>
    <col min="11531" max="11531" width="7.5546875" style="41" customWidth="1"/>
    <col min="11532" max="11532" width="8" style="41"/>
    <col min="11533" max="11533" width="9.6640625" style="41" customWidth="1"/>
    <col min="11534" max="11776" width="8" style="41"/>
    <col min="11777" max="11777" width="5.109375" style="41" customWidth="1"/>
    <col min="11778" max="11778" width="20.33203125" style="41" customWidth="1"/>
    <col min="11779" max="11779" width="8.6640625" style="41" customWidth="1"/>
    <col min="11780" max="11780" width="9" style="41" customWidth="1"/>
    <col min="11781" max="11781" width="10" style="41" customWidth="1"/>
    <col min="11782" max="11782" width="9.6640625" style="41" customWidth="1"/>
    <col min="11783" max="11783" width="9.44140625" style="41" customWidth="1"/>
    <col min="11784" max="11784" width="9.33203125" style="41" customWidth="1"/>
    <col min="11785" max="11785" width="8" style="41" customWidth="1"/>
    <col min="11786" max="11786" width="8.88671875" style="41" customWidth="1"/>
    <col min="11787" max="11787" width="7.5546875" style="41" customWidth="1"/>
    <col min="11788" max="11788" width="8" style="41"/>
    <col min="11789" max="11789" width="9.6640625" style="41" customWidth="1"/>
    <col min="11790" max="12032" width="8" style="41"/>
    <col min="12033" max="12033" width="5.109375" style="41" customWidth="1"/>
    <col min="12034" max="12034" width="20.33203125" style="41" customWidth="1"/>
    <col min="12035" max="12035" width="8.6640625" style="41" customWidth="1"/>
    <col min="12036" max="12036" width="9" style="41" customWidth="1"/>
    <col min="12037" max="12037" width="10" style="41" customWidth="1"/>
    <col min="12038" max="12038" width="9.6640625" style="41" customWidth="1"/>
    <col min="12039" max="12039" width="9.44140625" style="41" customWidth="1"/>
    <col min="12040" max="12040" width="9.33203125" style="41" customWidth="1"/>
    <col min="12041" max="12041" width="8" style="41" customWidth="1"/>
    <col min="12042" max="12042" width="8.88671875" style="41" customWidth="1"/>
    <col min="12043" max="12043" width="7.5546875" style="41" customWidth="1"/>
    <col min="12044" max="12044" width="8" style="41"/>
    <col min="12045" max="12045" width="9.6640625" style="41" customWidth="1"/>
    <col min="12046" max="12288" width="8" style="41"/>
    <col min="12289" max="12289" width="5.109375" style="41" customWidth="1"/>
    <col min="12290" max="12290" width="20.33203125" style="41" customWidth="1"/>
    <col min="12291" max="12291" width="8.6640625" style="41" customWidth="1"/>
    <col min="12292" max="12292" width="9" style="41" customWidth="1"/>
    <col min="12293" max="12293" width="10" style="41" customWidth="1"/>
    <col min="12294" max="12294" width="9.6640625" style="41" customWidth="1"/>
    <col min="12295" max="12295" width="9.44140625" style="41" customWidth="1"/>
    <col min="12296" max="12296" width="9.33203125" style="41" customWidth="1"/>
    <col min="12297" max="12297" width="8" style="41" customWidth="1"/>
    <col min="12298" max="12298" width="8.88671875" style="41" customWidth="1"/>
    <col min="12299" max="12299" width="7.5546875" style="41" customWidth="1"/>
    <col min="12300" max="12300" width="8" style="41"/>
    <col min="12301" max="12301" width="9.6640625" style="41" customWidth="1"/>
    <col min="12302" max="12544" width="8" style="41"/>
    <col min="12545" max="12545" width="5.109375" style="41" customWidth="1"/>
    <col min="12546" max="12546" width="20.33203125" style="41" customWidth="1"/>
    <col min="12547" max="12547" width="8.6640625" style="41" customWidth="1"/>
    <col min="12548" max="12548" width="9" style="41" customWidth="1"/>
    <col min="12549" max="12549" width="10" style="41" customWidth="1"/>
    <col min="12550" max="12550" width="9.6640625" style="41" customWidth="1"/>
    <col min="12551" max="12551" width="9.44140625" style="41" customWidth="1"/>
    <col min="12552" max="12552" width="9.33203125" style="41" customWidth="1"/>
    <col min="12553" max="12553" width="8" style="41" customWidth="1"/>
    <col min="12554" max="12554" width="8.88671875" style="41" customWidth="1"/>
    <col min="12555" max="12555" width="7.5546875" style="41" customWidth="1"/>
    <col min="12556" max="12556" width="8" style="41"/>
    <col min="12557" max="12557" width="9.6640625" style="41" customWidth="1"/>
    <col min="12558" max="12800" width="8" style="41"/>
    <col min="12801" max="12801" width="5.109375" style="41" customWidth="1"/>
    <col min="12802" max="12802" width="20.33203125" style="41" customWidth="1"/>
    <col min="12803" max="12803" width="8.6640625" style="41" customWidth="1"/>
    <col min="12804" max="12804" width="9" style="41" customWidth="1"/>
    <col min="12805" max="12805" width="10" style="41" customWidth="1"/>
    <col min="12806" max="12806" width="9.6640625" style="41" customWidth="1"/>
    <col min="12807" max="12807" width="9.44140625" style="41" customWidth="1"/>
    <col min="12808" max="12808" width="9.33203125" style="41" customWidth="1"/>
    <col min="12809" max="12809" width="8" style="41" customWidth="1"/>
    <col min="12810" max="12810" width="8.88671875" style="41" customWidth="1"/>
    <col min="12811" max="12811" width="7.5546875" style="41" customWidth="1"/>
    <col min="12812" max="12812" width="8" style="41"/>
    <col min="12813" max="12813" width="9.6640625" style="41" customWidth="1"/>
    <col min="12814" max="13056" width="8" style="41"/>
    <col min="13057" max="13057" width="5.109375" style="41" customWidth="1"/>
    <col min="13058" max="13058" width="20.33203125" style="41" customWidth="1"/>
    <col min="13059" max="13059" width="8.6640625" style="41" customWidth="1"/>
    <col min="13060" max="13060" width="9" style="41" customWidth="1"/>
    <col min="13061" max="13061" width="10" style="41" customWidth="1"/>
    <col min="13062" max="13062" width="9.6640625" style="41" customWidth="1"/>
    <col min="13063" max="13063" width="9.44140625" style="41" customWidth="1"/>
    <col min="13064" max="13064" width="9.33203125" style="41" customWidth="1"/>
    <col min="13065" max="13065" width="8" style="41" customWidth="1"/>
    <col min="13066" max="13066" width="8.88671875" style="41" customWidth="1"/>
    <col min="13067" max="13067" width="7.5546875" style="41" customWidth="1"/>
    <col min="13068" max="13068" width="8" style="41"/>
    <col min="13069" max="13069" width="9.6640625" style="41" customWidth="1"/>
    <col min="13070" max="13312" width="8" style="41"/>
    <col min="13313" max="13313" width="5.109375" style="41" customWidth="1"/>
    <col min="13314" max="13314" width="20.33203125" style="41" customWidth="1"/>
    <col min="13315" max="13315" width="8.6640625" style="41" customWidth="1"/>
    <col min="13316" max="13316" width="9" style="41" customWidth="1"/>
    <col min="13317" max="13317" width="10" style="41" customWidth="1"/>
    <col min="13318" max="13318" width="9.6640625" style="41" customWidth="1"/>
    <col min="13319" max="13319" width="9.44140625" style="41" customWidth="1"/>
    <col min="13320" max="13320" width="9.33203125" style="41" customWidth="1"/>
    <col min="13321" max="13321" width="8" style="41" customWidth="1"/>
    <col min="13322" max="13322" width="8.88671875" style="41" customWidth="1"/>
    <col min="13323" max="13323" width="7.5546875" style="41" customWidth="1"/>
    <col min="13324" max="13324" width="8" style="41"/>
    <col min="13325" max="13325" width="9.6640625" style="41" customWidth="1"/>
    <col min="13326" max="13568" width="8" style="41"/>
    <col min="13569" max="13569" width="5.109375" style="41" customWidth="1"/>
    <col min="13570" max="13570" width="20.33203125" style="41" customWidth="1"/>
    <col min="13571" max="13571" width="8.6640625" style="41" customWidth="1"/>
    <col min="13572" max="13572" width="9" style="41" customWidth="1"/>
    <col min="13573" max="13573" width="10" style="41" customWidth="1"/>
    <col min="13574" max="13574" width="9.6640625" style="41" customWidth="1"/>
    <col min="13575" max="13575" width="9.44140625" style="41" customWidth="1"/>
    <col min="13576" max="13576" width="9.33203125" style="41" customWidth="1"/>
    <col min="13577" max="13577" width="8" style="41" customWidth="1"/>
    <col min="13578" max="13578" width="8.88671875" style="41" customWidth="1"/>
    <col min="13579" max="13579" width="7.5546875" style="41" customWidth="1"/>
    <col min="13580" max="13580" width="8" style="41"/>
    <col min="13581" max="13581" width="9.6640625" style="41" customWidth="1"/>
    <col min="13582" max="13824" width="8" style="41"/>
    <col min="13825" max="13825" width="5.109375" style="41" customWidth="1"/>
    <col min="13826" max="13826" width="20.33203125" style="41" customWidth="1"/>
    <col min="13827" max="13827" width="8.6640625" style="41" customWidth="1"/>
    <col min="13828" max="13828" width="9" style="41" customWidth="1"/>
    <col min="13829" max="13829" width="10" style="41" customWidth="1"/>
    <col min="13830" max="13830" width="9.6640625" style="41" customWidth="1"/>
    <col min="13831" max="13831" width="9.44140625" style="41" customWidth="1"/>
    <col min="13832" max="13832" width="9.33203125" style="41" customWidth="1"/>
    <col min="13833" max="13833" width="8" style="41" customWidth="1"/>
    <col min="13834" max="13834" width="8.88671875" style="41" customWidth="1"/>
    <col min="13835" max="13835" width="7.5546875" style="41" customWidth="1"/>
    <col min="13836" max="13836" width="8" style="41"/>
    <col min="13837" max="13837" width="9.6640625" style="41" customWidth="1"/>
    <col min="13838" max="14080" width="8" style="41"/>
    <col min="14081" max="14081" width="5.109375" style="41" customWidth="1"/>
    <col min="14082" max="14082" width="20.33203125" style="41" customWidth="1"/>
    <col min="14083" max="14083" width="8.6640625" style="41" customWidth="1"/>
    <col min="14084" max="14084" width="9" style="41" customWidth="1"/>
    <col min="14085" max="14085" width="10" style="41" customWidth="1"/>
    <col min="14086" max="14086" width="9.6640625" style="41" customWidth="1"/>
    <col min="14087" max="14087" width="9.44140625" style="41" customWidth="1"/>
    <col min="14088" max="14088" width="9.33203125" style="41" customWidth="1"/>
    <col min="14089" max="14089" width="8" style="41" customWidth="1"/>
    <col min="14090" max="14090" width="8.88671875" style="41" customWidth="1"/>
    <col min="14091" max="14091" width="7.5546875" style="41" customWidth="1"/>
    <col min="14092" max="14092" width="8" style="41"/>
    <col min="14093" max="14093" width="9.6640625" style="41" customWidth="1"/>
    <col min="14094" max="14336" width="8" style="41"/>
    <col min="14337" max="14337" width="5.109375" style="41" customWidth="1"/>
    <col min="14338" max="14338" width="20.33203125" style="41" customWidth="1"/>
    <col min="14339" max="14339" width="8.6640625" style="41" customWidth="1"/>
    <col min="14340" max="14340" width="9" style="41" customWidth="1"/>
    <col min="14341" max="14341" width="10" style="41" customWidth="1"/>
    <col min="14342" max="14342" width="9.6640625" style="41" customWidth="1"/>
    <col min="14343" max="14343" width="9.44140625" style="41" customWidth="1"/>
    <col min="14344" max="14344" width="9.33203125" style="41" customWidth="1"/>
    <col min="14345" max="14345" width="8" style="41" customWidth="1"/>
    <col min="14346" max="14346" width="8.88671875" style="41" customWidth="1"/>
    <col min="14347" max="14347" width="7.5546875" style="41" customWidth="1"/>
    <col min="14348" max="14348" width="8" style="41"/>
    <col min="14349" max="14349" width="9.6640625" style="41" customWidth="1"/>
    <col min="14350" max="14592" width="8" style="41"/>
    <col min="14593" max="14593" width="5.109375" style="41" customWidth="1"/>
    <col min="14594" max="14594" width="20.33203125" style="41" customWidth="1"/>
    <col min="14595" max="14595" width="8.6640625" style="41" customWidth="1"/>
    <col min="14596" max="14596" width="9" style="41" customWidth="1"/>
    <col min="14597" max="14597" width="10" style="41" customWidth="1"/>
    <col min="14598" max="14598" width="9.6640625" style="41" customWidth="1"/>
    <col min="14599" max="14599" width="9.44140625" style="41" customWidth="1"/>
    <col min="14600" max="14600" width="9.33203125" style="41" customWidth="1"/>
    <col min="14601" max="14601" width="8" style="41" customWidth="1"/>
    <col min="14602" max="14602" width="8.88671875" style="41" customWidth="1"/>
    <col min="14603" max="14603" width="7.5546875" style="41" customWidth="1"/>
    <col min="14604" max="14604" width="8" style="41"/>
    <col min="14605" max="14605" width="9.6640625" style="41" customWidth="1"/>
    <col min="14606" max="14848" width="8" style="41"/>
    <col min="14849" max="14849" width="5.109375" style="41" customWidth="1"/>
    <col min="14850" max="14850" width="20.33203125" style="41" customWidth="1"/>
    <col min="14851" max="14851" width="8.6640625" style="41" customWidth="1"/>
    <col min="14852" max="14852" width="9" style="41" customWidth="1"/>
    <col min="14853" max="14853" width="10" style="41" customWidth="1"/>
    <col min="14854" max="14854" width="9.6640625" style="41" customWidth="1"/>
    <col min="14855" max="14855" width="9.44140625" style="41" customWidth="1"/>
    <col min="14856" max="14856" width="9.33203125" style="41" customWidth="1"/>
    <col min="14857" max="14857" width="8" style="41" customWidth="1"/>
    <col min="14858" max="14858" width="8.88671875" style="41" customWidth="1"/>
    <col min="14859" max="14859" width="7.5546875" style="41" customWidth="1"/>
    <col min="14860" max="14860" width="8" style="41"/>
    <col min="14861" max="14861" width="9.6640625" style="41" customWidth="1"/>
    <col min="14862" max="15104" width="8" style="41"/>
    <col min="15105" max="15105" width="5.109375" style="41" customWidth="1"/>
    <col min="15106" max="15106" width="20.33203125" style="41" customWidth="1"/>
    <col min="15107" max="15107" width="8.6640625" style="41" customWidth="1"/>
    <col min="15108" max="15108" width="9" style="41" customWidth="1"/>
    <col min="15109" max="15109" width="10" style="41" customWidth="1"/>
    <col min="15110" max="15110" width="9.6640625" style="41" customWidth="1"/>
    <col min="15111" max="15111" width="9.44140625" style="41" customWidth="1"/>
    <col min="15112" max="15112" width="9.33203125" style="41" customWidth="1"/>
    <col min="15113" max="15113" width="8" style="41" customWidth="1"/>
    <col min="15114" max="15114" width="8.88671875" style="41" customWidth="1"/>
    <col min="15115" max="15115" width="7.5546875" style="41" customWidth="1"/>
    <col min="15116" max="15116" width="8" style="41"/>
    <col min="15117" max="15117" width="9.6640625" style="41" customWidth="1"/>
    <col min="15118" max="15360" width="8" style="41"/>
    <col min="15361" max="15361" width="5.109375" style="41" customWidth="1"/>
    <col min="15362" max="15362" width="20.33203125" style="41" customWidth="1"/>
    <col min="15363" max="15363" width="8.6640625" style="41" customWidth="1"/>
    <col min="15364" max="15364" width="9" style="41" customWidth="1"/>
    <col min="15365" max="15365" width="10" style="41" customWidth="1"/>
    <col min="15366" max="15366" width="9.6640625" style="41" customWidth="1"/>
    <col min="15367" max="15367" width="9.44140625" style="41" customWidth="1"/>
    <col min="15368" max="15368" width="9.33203125" style="41" customWidth="1"/>
    <col min="15369" max="15369" width="8" style="41" customWidth="1"/>
    <col min="15370" max="15370" width="8.88671875" style="41" customWidth="1"/>
    <col min="15371" max="15371" width="7.5546875" style="41" customWidth="1"/>
    <col min="15372" max="15372" width="8" style="41"/>
    <col min="15373" max="15373" width="9.6640625" style="41" customWidth="1"/>
    <col min="15374" max="15616" width="8" style="41"/>
    <col min="15617" max="15617" width="5.109375" style="41" customWidth="1"/>
    <col min="15618" max="15618" width="20.33203125" style="41" customWidth="1"/>
    <col min="15619" max="15619" width="8.6640625" style="41" customWidth="1"/>
    <col min="15620" max="15620" width="9" style="41" customWidth="1"/>
    <col min="15621" max="15621" width="10" style="41" customWidth="1"/>
    <col min="15622" max="15622" width="9.6640625" style="41" customWidth="1"/>
    <col min="15623" max="15623" width="9.44140625" style="41" customWidth="1"/>
    <col min="15624" max="15624" width="9.33203125" style="41" customWidth="1"/>
    <col min="15625" max="15625" width="8" style="41" customWidth="1"/>
    <col min="15626" max="15626" width="8.88671875" style="41" customWidth="1"/>
    <col min="15627" max="15627" width="7.5546875" style="41" customWidth="1"/>
    <col min="15628" max="15628" width="8" style="41"/>
    <col min="15629" max="15629" width="9.6640625" style="41" customWidth="1"/>
    <col min="15630" max="15872" width="8" style="41"/>
    <col min="15873" max="15873" width="5.109375" style="41" customWidth="1"/>
    <col min="15874" max="15874" width="20.33203125" style="41" customWidth="1"/>
    <col min="15875" max="15875" width="8.6640625" style="41" customWidth="1"/>
    <col min="15876" max="15876" width="9" style="41" customWidth="1"/>
    <col min="15877" max="15877" width="10" style="41" customWidth="1"/>
    <col min="15878" max="15878" width="9.6640625" style="41" customWidth="1"/>
    <col min="15879" max="15879" width="9.44140625" style="41" customWidth="1"/>
    <col min="15880" max="15880" width="9.33203125" style="41" customWidth="1"/>
    <col min="15881" max="15881" width="8" style="41" customWidth="1"/>
    <col min="15882" max="15882" width="8.88671875" style="41" customWidth="1"/>
    <col min="15883" max="15883" width="7.5546875" style="41" customWidth="1"/>
    <col min="15884" max="15884" width="8" style="41"/>
    <col min="15885" max="15885" width="9.6640625" style="41" customWidth="1"/>
    <col min="15886" max="16128" width="8" style="41"/>
    <col min="16129" max="16129" width="5.109375" style="41" customWidth="1"/>
    <col min="16130" max="16130" width="20.33203125" style="41" customWidth="1"/>
    <col min="16131" max="16131" width="8.6640625" style="41" customWidth="1"/>
    <col min="16132" max="16132" width="9" style="41" customWidth="1"/>
    <col min="16133" max="16133" width="10" style="41" customWidth="1"/>
    <col min="16134" max="16134" width="9.6640625" style="41" customWidth="1"/>
    <col min="16135" max="16135" width="9.44140625" style="41" customWidth="1"/>
    <col min="16136" max="16136" width="9.33203125" style="41" customWidth="1"/>
    <col min="16137" max="16137" width="8" style="41" customWidth="1"/>
    <col min="16138" max="16138" width="8.88671875" style="41" customWidth="1"/>
    <col min="16139" max="16139" width="7.5546875" style="41" customWidth="1"/>
    <col min="16140" max="16140" width="8" style="41"/>
    <col min="16141" max="16141" width="9.6640625" style="41" customWidth="1"/>
    <col min="16142" max="16384" width="8" style="41"/>
  </cols>
  <sheetData>
    <row r="1" spans="1:13" ht="17.25" customHeight="1" x14ac:dyDescent="0.3">
      <c r="A1" s="248" t="s">
        <v>219</v>
      </c>
      <c r="B1" s="248"/>
      <c r="C1" s="248"/>
      <c r="D1" s="248"/>
      <c r="E1" s="248"/>
      <c r="F1" s="248"/>
      <c r="G1" s="248"/>
      <c r="H1" s="248"/>
      <c r="I1" s="248"/>
      <c r="J1" s="248"/>
      <c r="K1" s="248"/>
      <c r="L1" s="248"/>
      <c r="M1" s="248"/>
    </row>
    <row r="2" spans="1:13" s="46" customFormat="1" ht="21.95" customHeight="1" x14ac:dyDescent="0.3">
      <c r="A2" s="249" t="s">
        <v>106</v>
      </c>
      <c r="B2" s="249"/>
      <c r="C2" s="249"/>
      <c r="D2" s="249"/>
      <c r="E2" s="249"/>
      <c r="F2" s="249"/>
      <c r="G2" s="249"/>
      <c r="H2" s="249"/>
      <c r="I2" s="249"/>
      <c r="J2" s="249"/>
      <c r="K2" s="249"/>
      <c r="L2" s="249"/>
      <c r="M2" s="249"/>
    </row>
    <row r="3" spans="1:13" s="53" customFormat="1" x14ac:dyDescent="0.3">
      <c r="A3" s="52"/>
      <c r="C3" s="52"/>
      <c r="D3" s="52"/>
      <c r="E3" s="54"/>
      <c r="F3" s="54"/>
      <c r="G3" s="55"/>
      <c r="H3" s="55"/>
      <c r="I3" s="56"/>
      <c r="K3" s="225" t="s">
        <v>100</v>
      </c>
      <c r="L3" s="225"/>
      <c r="M3" s="225"/>
    </row>
    <row r="4" spans="1:13" s="35" customFormat="1" ht="14.25" customHeight="1" x14ac:dyDescent="0.3">
      <c r="A4" s="226" t="s">
        <v>1</v>
      </c>
      <c r="B4" s="226" t="s">
        <v>107</v>
      </c>
      <c r="C4" s="228" t="s">
        <v>108</v>
      </c>
      <c r="D4" s="228" t="s">
        <v>109</v>
      </c>
      <c r="E4" s="252" t="s">
        <v>110</v>
      </c>
      <c r="F4" s="230" t="s">
        <v>111</v>
      </c>
      <c r="G4" s="256" t="s">
        <v>112</v>
      </c>
      <c r="H4" s="257"/>
      <c r="I4" s="258" t="s">
        <v>101</v>
      </c>
      <c r="J4" s="258"/>
      <c r="K4" s="210" t="s">
        <v>89</v>
      </c>
      <c r="L4" s="259"/>
      <c r="M4" s="211"/>
    </row>
    <row r="5" spans="1:13" s="35" customFormat="1" x14ac:dyDescent="0.3">
      <c r="A5" s="250"/>
      <c r="B5" s="250"/>
      <c r="C5" s="251"/>
      <c r="D5" s="251"/>
      <c r="E5" s="253"/>
      <c r="F5" s="255"/>
      <c r="G5" s="246" t="s">
        <v>12</v>
      </c>
      <c r="H5" s="246" t="s">
        <v>13</v>
      </c>
      <c r="I5" s="246" t="s">
        <v>12</v>
      </c>
      <c r="J5" s="246" t="s">
        <v>13</v>
      </c>
      <c r="K5" s="244" t="s">
        <v>12</v>
      </c>
      <c r="L5" s="245"/>
      <c r="M5" s="246" t="s">
        <v>13</v>
      </c>
    </row>
    <row r="6" spans="1:13" s="35" customFormat="1" ht="35.25" customHeight="1" x14ac:dyDescent="0.3">
      <c r="A6" s="227"/>
      <c r="B6" s="227"/>
      <c r="C6" s="229"/>
      <c r="D6" s="229"/>
      <c r="E6" s="254"/>
      <c r="F6" s="231"/>
      <c r="G6" s="247"/>
      <c r="H6" s="247"/>
      <c r="I6" s="247"/>
      <c r="J6" s="247"/>
      <c r="K6" s="57" t="s">
        <v>113</v>
      </c>
      <c r="L6" s="57" t="s">
        <v>114</v>
      </c>
      <c r="M6" s="247"/>
    </row>
    <row r="7" spans="1:13" s="35" customFormat="1" ht="15.75" customHeight="1" x14ac:dyDescent="0.3">
      <c r="A7" s="58" t="s">
        <v>91</v>
      </c>
      <c r="B7" s="58" t="s">
        <v>92</v>
      </c>
      <c r="C7" s="58" t="s">
        <v>14</v>
      </c>
      <c r="D7" s="58" t="s">
        <v>15</v>
      </c>
      <c r="E7" s="58" t="s">
        <v>93</v>
      </c>
      <c r="F7" s="58" t="s">
        <v>94</v>
      </c>
      <c r="G7" s="57" t="s">
        <v>115</v>
      </c>
      <c r="H7" s="57" t="s">
        <v>184</v>
      </c>
      <c r="I7" s="57" t="s">
        <v>18</v>
      </c>
      <c r="J7" s="57" t="s">
        <v>19</v>
      </c>
      <c r="K7" s="57" t="s">
        <v>116</v>
      </c>
      <c r="L7" s="57" t="s">
        <v>117</v>
      </c>
      <c r="M7" s="57" t="s">
        <v>118</v>
      </c>
    </row>
    <row r="8" spans="1:13" x14ac:dyDescent="0.3">
      <c r="A8" s="36">
        <v>1</v>
      </c>
      <c r="B8" s="37" t="s">
        <v>119</v>
      </c>
      <c r="C8" s="38" t="s">
        <v>61</v>
      </c>
      <c r="D8" s="38" t="s">
        <v>120</v>
      </c>
      <c r="E8" s="22">
        <v>16490000</v>
      </c>
      <c r="F8" s="59">
        <v>5</v>
      </c>
      <c r="G8" s="39">
        <f>ROUND((E8/F8/500),0)</f>
        <v>6596</v>
      </c>
      <c r="H8" s="39">
        <f>ROUND((E8/F8/250),0)</f>
        <v>13192</v>
      </c>
      <c r="I8" s="32">
        <v>4.88</v>
      </c>
      <c r="J8" s="32"/>
      <c r="K8" s="32"/>
      <c r="L8" s="60">
        <f>ROUND((G8*I8),0)</f>
        <v>32188</v>
      </c>
      <c r="M8" s="60">
        <f>ROUND((H8*J8),0)</f>
        <v>0</v>
      </c>
    </row>
    <row r="9" spans="1:13" x14ac:dyDescent="0.3">
      <c r="A9" s="36">
        <v>2</v>
      </c>
      <c r="B9" s="37" t="s">
        <v>121</v>
      </c>
      <c r="C9" s="38" t="s">
        <v>66</v>
      </c>
      <c r="D9" s="38" t="s">
        <v>122</v>
      </c>
      <c r="E9" s="22">
        <v>13190000</v>
      </c>
      <c r="F9" s="59">
        <v>5</v>
      </c>
      <c r="G9" s="39">
        <f t="shared" ref="G9:G15" si="0">ROUND((E9/F9/500),0)</f>
        <v>5276</v>
      </c>
      <c r="H9" s="39">
        <f t="shared" ref="H9:H15" si="1">ROUND((E9/F9/250),0)</f>
        <v>10552</v>
      </c>
      <c r="I9" s="32">
        <v>11.25</v>
      </c>
      <c r="J9" s="32"/>
      <c r="K9" s="32"/>
      <c r="L9" s="60">
        <f t="shared" ref="L9:L15" si="2">ROUND((G9*I9),0)</f>
        <v>59355</v>
      </c>
      <c r="M9" s="60">
        <f t="shared" ref="M9:M16" si="3">ROUND((H9*J9),0)</f>
        <v>0</v>
      </c>
    </row>
    <row r="10" spans="1:13" x14ac:dyDescent="0.3">
      <c r="A10" s="36">
        <v>3</v>
      </c>
      <c r="B10" s="37" t="s">
        <v>123</v>
      </c>
      <c r="C10" s="38" t="s">
        <v>61</v>
      </c>
      <c r="D10" s="38" t="s">
        <v>124</v>
      </c>
      <c r="E10" s="22">
        <v>12000000</v>
      </c>
      <c r="F10" s="59">
        <v>5</v>
      </c>
      <c r="G10" s="39">
        <f t="shared" si="0"/>
        <v>4800</v>
      </c>
      <c r="H10" s="39">
        <f t="shared" si="1"/>
        <v>9600</v>
      </c>
      <c r="I10" s="32">
        <v>5.63</v>
      </c>
      <c r="J10" s="32"/>
      <c r="K10" s="32"/>
      <c r="L10" s="60">
        <f t="shared" si="2"/>
        <v>27024</v>
      </c>
      <c r="M10" s="60">
        <f t="shared" si="3"/>
        <v>0</v>
      </c>
    </row>
    <row r="11" spans="1:13" x14ac:dyDescent="0.3">
      <c r="A11" s="36">
        <v>4</v>
      </c>
      <c r="B11" s="37" t="s">
        <v>125</v>
      </c>
      <c r="C11" s="38" t="s">
        <v>61</v>
      </c>
      <c r="D11" s="38" t="s">
        <v>120</v>
      </c>
      <c r="E11" s="22">
        <v>12990000</v>
      </c>
      <c r="F11" s="59">
        <v>5</v>
      </c>
      <c r="G11" s="39">
        <f t="shared" si="0"/>
        <v>5196</v>
      </c>
      <c r="H11" s="39">
        <f t="shared" si="1"/>
        <v>10392</v>
      </c>
      <c r="I11" s="32">
        <v>2.25</v>
      </c>
      <c r="J11" s="32"/>
      <c r="K11" s="32"/>
      <c r="L11" s="60">
        <f t="shared" si="2"/>
        <v>11691</v>
      </c>
      <c r="M11" s="60">
        <f t="shared" si="3"/>
        <v>0</v>
      </c>
    </row>
    <row r="12" spans="1:13" x14ac:dyDescent="0.3">
      <c r="A12" s="36">
        <v>5</v>
      </c>
      <c r="B12" s="37" t="s">
        <v>126</v>
      </c>
      <c r="C12" s="38" t="s">
        <v>61</v>
      </c>
      <c r="D12" s="38"/>
      <c r="E12" s="22">
        <v>15990000</v>
      </c>
      <c r="F12" s="59">
        <v>5</v>
      </c>
      <c r="G12" s="39">
        <f t="shared" si="0"/>
        <v>6396</v>
      </c>
      <c r="H12" s="39">
        <f t="shared" si="1"/>
        <v>12792</v>
      </c>
      <c r="I12" s="32">
        <v>2.25</v>
      </c>
      <c r="J12" s="32">
        <v>4.8</v>
      </c>
      <c r="K12" s="32"/>
      <c r="L12" s="60">
        <f t="shared" si="2"/>
        <v>14391</v>
      </c>
      <c r="M12" s="60">
        <f t="shared" si="3"/>
        <v>61402</v>
      </c>
    </row>
    <row r="13" spans="1:13" x14ac:dyDescent="0.3">
      <c r="A13" s="36">
        <v>6</v>
      </c>
      <c r="B13" s="61" t="s">
        <v>127</v>
      </c>
      <c r="C13" s="38" t="s">
        <v>61</v>
      </c>
      <c r="D13" s="38" t="s">
        <v>128</v>
      </c>
      <c r="E13" s="22">
        <v>69000000</v>
      </c>
      <c r="F13" s="59">
        <v>8</v>
      </c>
      <c r="G13" s="39">
        <f t="shared" si="0"/>
        <v>17250</v>
      </c>
      <c r="H13" s="39">
        <f t="shared" si="1"/>
        <v>34500</v>
      </c>
      <c r="I13" s="32">
        <v>3.75</v>
      </c>
      <c r="J13" s="32"/>
      <c r="K13" s="32"/>
      <c r="L13" s="60">
        <f t="shared" si="2"/>
        <v>64688</v>
      </c>
      <c r="M13" s="60">
        <f t="shared" si="3"/>
        <v>0</v>
      </c>
    </row>
    <row r="14" spans="1:13" s="66" customFormat="1" x14ac:dyDescent="0.3">
      <c r="A14" s="62">
        <v>7</v>
      </c>
      <c r="B14" s="63" t="s">
        <v>129</v>
      </c>
      <c r="C14" s="64" t="s">
        <v>61</v>
      </c>
      <c r="D14" s="64"/>
      <c r="E14" s="65">
        <v>9990000</v>
      </c>
      <c r="F14" s="59">
        <v>5</v>
      </c>
      <c r="G14" s="39">
        <f t="shared" si="0"/>
        <v>3996</v>
      </c>
      <c r="H14" s="39">
        <f t="shared" si="1"/>
        <v>7992</v>
      </c>
      <c r="I14" s="32"/>
      <c r="J14" s="32">
        <v>6</v>
      </c>
      <c r="K14" s="32"/>
      <c r="L14" s="60">
        <f t="shared" si="2"/>
        <v>0</v>
      </c>
      <c r="M14" s="60">
        <f t="shared" si="3"/>
        <v>47952</v>
      </c>
    </row>
    <row r="15" spans="1:13" s="66" customFormat="1" x14ac:dyDescent="0.3">
      <c r="A15" s="62">
        <v>8</v>
      </c>
      <c r="B15" s="63" t="s">
        <v>130</v>
      </c>
      <c r="C15" s="64" t="s">
        <v>61</v>
      </c>
      <c r="D15" s="64"/>
      <c r="E15" s="65">
        <v>9990000</v>
      </c>
      <c r="F15" s="59">
        <v>5</v>
      </c>
      <c r="G15" s="39">
        <f t="shared" si="0"/>
        <v>3996</v>
      </c>
      <c r="H15" s="39">
        <f t="shared" si="1"/>
        <v>7992</v>
      </c>
      <c r="I15" s="32"/>
      <c r="J15" s="32">
        <v>6</v>
      </c>
      <c r="K15" s="32"/>
      <c r="L15" s="60">
        <f t="shared" si="2"/>
        <v>0</v>
      </c>
      <c r="M15" s="60">
        <f t="shared" si="3"/>
        <v>47952</v>
      </c>
    </row>
    <row r="16" spans="1:13" s="66" customFormat="1" ht="34.5" customHeight="1" x14ac:dyDescent="0.3">
      <c r="A16" s="62">
        <v>9</v>
      </c>
      <c r="B16" s="67" t="s">
        <v>131</v>
      </c>
      <c r="C16" s="64" t="s">
        <v>83</v>
      </c>
      <c r="D16" s="64"/>
      <c r="E16" s="65">
        <v>1940</v>
      </c>
      <c r="F16" s="65"/>
      <c r="G16" s="65">
        <v>1940</v>
      </c>
      <c r="H16" s="65"/>
      <c r="I16" s="68">
        <v>32.090000000000003</v>
      </c>
      <c r="J16" s="68"/>
      <c r="K16" s="69">
        <f>ROUND((G16*I16),0)</f>
        <v>62255</v>
      </c>
      <c r="L16" s="60">
        <v>0</v>
      </c>
      <c r="M16" s="60">
        <f t="shared" si="3"/>
        <v>0</v>
      </c>
    </row>
    <row r="17" spans="1:13" s="46" customFormat="1" ht="23.25" customHeight="1" x14ac:dyDescent="0.3">
      <c r="A17" s="215" t="s">
        <v>132</v>
      </c>
      <c r="B17" s="216"/>
      <c r="C17" s="216"/>
      <c r="D17" s="216"/>
      <c r="E17" s="217"/>
      <c r="F17" s="127"/>
      <c r="G17" s="44"/>
      <c r="H17" s="44"/>
      <c r="I17" s="44"/>
      <c r="J17" s="44"/>
      <c r="K17" s="44">
        <f>ROUND(SUM(K8:K16),0)</f>
        <v>62255</v>
      </c>
      <c r="L17" s="44">
        <f t="shared" ref="L17:M17" si="4">ROUND(SUM(L8:L16),0)</f>
        <v>209337</v>
      </c>
      <c r="M17" s="44">
        <f t="shared" si="4"/>
        <v>157306</v>
      </c>
    </row>
    <row r="18" spans="1:13" s="46" customFormat="1" ht="21" customHeight="1" x14ac:dyDescent="0.3">
      <c r="A18" s="215" t="s">
        <v>50</v>
      </c>
      <c r="B18" s="216"/>
      <c r="C18" s="216"/>
      <c r="D18" s="216"/>
      <c r="E18" s="217"/>
      <c r="F18" s="44"/>
      <c r="G18" s="44"/>
      <c r="H18" s="44"/>
      <c r="I18" s="44"/>
      <c r="J18" s="44"/>
      <c r="K18" s="212">
        <f>ROUND((K17+L17+M17),0)</f>
        <v>428898</v>
      </c>
      <c r="L18" s="236"/>
      <c r="M18" s="213"/>
    </row>
    <row r="19" spans="1:13" s="46" customFormat="1" ht="30" customHeight="1" x14ac:dyDescent="0.3">
      <c r="A19" s="49"/>
      <c r="B19" s="49"/>
      <c r="C19" s="49"/>
      <c r="D19" s="47"/>
      <c r="E19" s="47"/>
      <c r="F19" s="47"/>
      <c r="G19" s="47"/>
      <c r="H19" s="47"/>
      <c r="I19" s="47"/>
      <c r="J19" s="47"/>
      <c r="K19" s="47"/>
    </row>
    <row r="20" spans="1:13" s="46" customFormat="1" ht="30" customHeight="1" x14ac:dyDescent="0.3">
      <c r="A20" s="49"/>
      <c r="B20" s="49"/>
      <c r="C20" s="49"/>
      <c r="D20" s="47"/>
      <c r="E20" s="47"/>
      <c r="F20" s="47"/>
      <c r="G20" s="47"/>
      <c r="H20" s="47"/>
      <c r="I20" s="47"/>
      <c r="J20" s="47"/>
      <c r="K20" s="47"/>
    </row>
    <row r="21" spans="1:13" ht="22.5" customHeight="1" x14ac:dyDescent="0.3">
      <c r="A21" s="221" t="s">
        <v>133</v>
      </c>
      <c r="B21" s="221"/>
      <c r="C21" s="221"/>
      <c r="D21" s="221"/>
      <c r="E21" s="70"/>
      <c r="F21" s="70"/>
      <c r="G21" s="70"/>
      <c r="H21" s="70"/>
      <c r="I21" s="70"/>
      <c r="J21" s="71"/>
      <c r="K21" s="71"/>
    </row>
    <row r="22" spans="1:13" ht="22.5" customHeight="1" x14ac:dyDescent="0.3">
      <c r="A22" s="222" t="s">
        <v>86</v>
      </c>
      <c r="B22" s="238" t="s">
        <v>87</v>
      </c>
      <c r="C22" s="203" t="s">
        <v>88</v>
      </c>
      <c r="D22" s="203"/>
      <c r="E22" s="214" t="s">
        <v>134</v>
      </c>
      <c r="F22" s="214"/>
      <c r="G22" s="214"/>
      <c r="H22" s="41"/>
      <c r="I22" s="41"/>
      <c r="J22" s="41"/>
      <c r="K22" s="41"/>
    </row>
    <row r="23" spans="1:13" ht="21" customHeight="1" x14ac:dyDescent="0.3">
      <c r="A23" s="237"/>
      <c r="B23" s="239"/>
      <c r="C23" s="241" t="s">
        <v>90</v>
      </c>
      <c r="D23" s="241" t="s">
        <v>13</v>
      </c>
      <c r="E23" s="243" t="s">
        <v>90</v>
      </c>
      <c r="F23" s="243"/>
      <c r="G23" s="241" t="s">
        <v>13</v>
      </c>
      <c r="H23" s="72"/>
      <c r="I23" s="41"/>
      <c r="J23" s="41"/>
      <c r="K23" s="41"/>
    </row>
    <row r="24" spans="1:13" ht="34.5" customHeight="1" x14ac:dyDescent="0.3">
      <c r="A24" s="223"/>
      <c r="B24" s="240"/>
      <c r="C24" s="242"/>
      <c r="D24" s="242"/>
      <c r="E24" s="57" t="s">
        <v>113</v>
      </c>
      <c r="F24" s="57" t="s">
        <v>114</v>
      </c>
      <c r="G24" s="242"/>
      <c r="H24" s="72"/>
      <c r="I24" s="41"/>
      <c r="J24" s="41"/>
      <c r="K24" s="41"/>
    </row>
    <row r="25" spans="1:13" s="76" customFormat="1" x14ac:dyDescent="0.3">
      <c r="A25" s="73" t="s">
        <v>91</v>
      </c>
      <c r="B25" s="74" t="s">
        <v>92</v>
      </c>
      <c r="C25" s="73" t="s">
        <v>14</v>
      </c>
      <c r="D25" s="74" t="s">
        <v>15</v>
      </c>
      <c r="E25" s="73" t="s">
        <v>93</v>
      </c>
      <c r="F25" s="75">
        <v>6</v>
      </c>
      <c r="G25" s="74" t="s">
        <v>16</v>
      </c>
    </row>
    <row r="26" spans="1:13" ht="22.5" customHeight="1" x14ac:dyDescent="0.3">
      <c r="A26" s="77" t="s">
        <v>91</v>
      </c>
      <c r="B26" s="90" t="s">
        <v>95</v>
      </c>
      <c r="C26" s="78">
        <v>8.51</v>
      </c>
      <c r="D26" s="128"/>
      <c r="E26" s="79">
        <f>ROUND((($K$17*C26)/100),0)</f>
        <v>5298</v>
      </c>
      <c r="F26" s="79">
        <f>ROUND((($L$17*C26)/100),0)</f>
        <v>17815</v>
      </c>
      <c r="G26" s="79">
        <f t="shared" ref="G26:G30" si="5">($M$17*D26)/100</f>
        <v>0</v>
      </c>
      <c r="H26" s="72"/>
      <c r="I26" s="41"/>
      <c r="J26" s="41"/>
      <c r="K26" s="41"/>
    </row>
    <row r="27" spans="1:13" ht="39.75" customHeight="1" x14ac:dyDescent="0.3">
      <c r="A27" s="77" t="s">
        <v>92</v>
      </c>
      <c r="B27" s="92" t="s">
        <v>96</v>
      </c>
      <c r="C27" s="78">
        <v>29.81</v>
      </c>
      <c r="D27" s="128">
        <v>100</v>
      </c>
      <c r="E27" s="79">
        <f t="shared" ref="E27:E30" si="6">ROUND((($K$17*C27)/100),0)</f>
        <v>18558</v>
      </c>
      <c r="F27" s="79">
        <f t="shared" ref="F27:F30" si="7">ROUND((($L$17*C27)/100),0)</f>
        <v>62403</v>
      </c>
      <c r="G27" s="79">
        <f>ROUND((($M$17*D27)/100),0)</f>
        <v>157306</v>
      </c>
      <c r="H27" s="72"/>
      <c r="I27" s="41">
        <v>79205</v>
      </c>
      <c r="J27" s="41"/>
      <c r="K27" s="41"/>
    </row>
    <row r="28" spans="1:13" ht="49.5" customHeight="1" x14ac:dyDescent="0.3">
      <c r="A28" s="77" t="s">
        <v>14</v>
      </c>
      <c r="B28" s="90" t="s">
        <v>41</v>
      </c>
      <c r="C28" s="78">
        <v>51.49</v>
      </c>
      <c r="D28" s="128"/>
      <c r="E28" s="79">
        <f>ROUND((($K$17*C28)/100),0)-1</f>
        <v>32054</v>
      </c>
      <c r="F28" s="79">
        <f t="shared" si="7"/>
        <v>107788</v>
      </c>
      <c r="G28" s="79">
        <f t="shared" si="5"/>
        <v>0</v>
      </c>
      <c r="H28" s="72"/>
      <c r="I28" s="41"/>
      <c r="J28" s="41"/>
      <c r="K28" s="41"/>
    </row>
    <row r="29" spans="1:13" ht="42.75" customHeight="1" x14ac:dyDescent="0.3">
      <c r="A29" s="77" t="s">
        <v>15</v>
      </c>
      <c r="B29" s="90" t="s">
        <v>97</v>
      </c>
      <c r="C29" s="78">
        <v>8.1300000000000008</v>
      </c>
      <c r="D29" s="128"/>
      <c r="E29" s="79">
        <f>ROUND((($K$17*C29)/100),0)</f>
        <v>5061</v>
      </c>
      <c r="F29" s="79">
        <f t="shared" si="7"/>
        <v>17019</v>
      </c>
      <c r="G29" s="79">
        <f t="shared" si="5"/>
        <v>0</v>
      </c>
      <c r="H29" s="72"/>
      <c r="I29" s="41"/>
      <c r="J29" s="41"/>
      <c r="K29" s="41"/>
    </row>
    <row r="30" spans="1:13" ht="44.25" customHeight="1" x14ac:dyDescent="0.3">
      <c r="A30" s="77" t="s">
        <v>93</v>
      </c>
      <c r="B30" s="90" t="s">
        <v>98</v>
      </c>
      <c r="C30" s="78">
        <v>2.06</v>
      </c>
      <c r="D30" s="128"/>
      <c r="E30" s="79">
        <f t="shared" si="6"/>
        <v>1282</v>
      </c>
      <c r="F30" s="79">
        <f t="shared" si="7"/>
        <v>4312</v>
      </c>
      <c r="G30" s="79">
        <f t="shared" si="5"/>
        <v>0</v>
      </c>
      <c r="H30" s="72"/>
      <c r="I30" s="41"/>
      <c r="J30" s="41"/>
      <c r="K30" s="41"/>
    </row>
    <row r="31" spans="1:13" s="46" customFormat="1" ht="26.25" customHeight="1" x14ac:dyDescent="0.3">
      <c r="A31" s="202" t="s">
        <v>135</v>
      </c>
      <c r="B31" s="235"/>
      <c r="C31" s="80">
        <f>SUM(C26:C30)</f>
        <v>100</v>
      </c>
      <c r="D31" s="80">
        <f>SUM(D26:D30)</f>
        <v>100</v>
      </c>
      <c r="E31" s="81">
        <f>SUM(E26:E30)</f>
        <v>62253</v>
      </c>
      <c r="F31" s="81">
        <f>SUM(F26:F30)</f>
        <v>209337</v>
      </c>
      <c r="G31" s="81">
        <f>SUM(G26:G30)</f>
        <v>157306</v>
      </c>
    </row>
    <row r="32" spans="1:13" ht="21" customHeight="1" x14ac:dyDescent="0.3">
      <c r="A32" s="210" t="s">
        <v>50</v>
      </c>
      <c r="B32" s="211"/>
      <c r="C32" s="75"/>
      <c r="D32" s="75"/>
      <c r="E32" s="212">
        <f>ROUND((E31+F31+G31),0)</f>
        <v>428896</v>
      </c>
      <c r="F32" s="236"/>
      <c r="G32" s="213"/>
    </row>
    <row r="36" spans="1:4" x14ac:dyDescent="0.3">
      <c r="A36" s="84"/>
      <c r="B36" s="85"/>
      <c r="C36" s="86"/>
      <c r="D36" s="87"/>
    </row>
    <row r="37" spans="1:4" x14ac:dyDescent="0.3">
      <c r="A37" s="84"/>
      <c r="B37" s="85"/>
      <c r="C37" s="86"/>
      <c r="D37" s="86"/>
    </row>
    <row r="38" spans="1:4" x14ac:dyDescent="0.3">
      <c r="A38" s="84"/>
      <c r="B38" s="85"/>
      <c r="C38" s="86"/>
      <c r="D38" s="87"/>
    </row>
    <row r="39" spans="1:4" x14ac:dyDescent="0.3">
      <c r="A39" s="84"/>
      <c r="B39" s="85"/>
      <c r="C39" s="86"/>
      <c r="D39" s="87"/>
    </row>
    <row r="40" spans="1:4" x14ac:dyDescent="0.3">
      <c r="A40" s="84"/>
      <c r="B40" s="85"/>
      <c r="C40" s="86"/>
      <c r="D40" s="87"/>
    </row>
    <row r="41" spans="1:4" x14ac:dyDescent="0.3">
      <c r="A41" s="84"/>
      <c r="B41" s="85"/>
      <c r="C41" s="86"/>
      <c r="D41" s="87"/>
    </row>
    <row r="42" spans="1:4" x14ac:dyDescent="0.3">
      <c r="A42" s="84"/>
      <c r="B42" s="85"/>
      <c r="C42" s="86"/>
      <c r="D42" s="87"/>
    </row>
    <row r="43" spans="1:4" x14ac:dyDescent="0.3">
      <c r="A43" s="84"/>
      <c r="B43" s="85"/>
      <c r="C43" s="86"/>
      <c r="D43" s="87"/>
    </row>
    <row r="44" spans="1:4" x14ac:dyDescent="0.3">
      <c r="A44" s="84"/>
      <c r="B44" s="85"/>
      <c r="C44" s="86"/>
      <c r="D44" s="87"/>
    </row>
    <row r="45" spans="1:4" x14ac:dyDescent="0.3">
      <c r="A45" s="84"/>
      <c r="B45" s="85"/>
      <c r="C45" s="86"/>
      <c r="D45" s="87"/>
    </row>
  </sheetData>
  <mergeCells count="33">
    <mergeCell ref="A1:M1"/>
    <mergeCell ref="A2:M2"/>
    <mergeCell ref="K3:M3"/>
    <mergeCell ref="A4:A6"/>
    <mergeCell ref="B4:B6"/>
    <mergeCell ref="C4:C6"/>
    <mergeCell ref="D4:D6"/>
    <mergeCell ref="E4:E6"/>
    <mergeCell ref="F4:F6"/>
    <mergeCell ref="G4:H4"/>
    <mergeCell ref="I4:J4"/>
    <mergeCell ref="K4:M4"/>
    <mergeCell ref="G5:G6"/>
    <mergeCell ref="H5:H6"/>
    <mergeCell ref="I5:I6"/>
    <mergeCell ref="J5:J6"/>
    <mergeCell ref="K5:L5"/>
    <mergeCell ref="M5:M6"/>
    <mergeCell ref="A17:E17"/>
    <mergeCell ref="A18:E18"/>
    <mergeCell ref="K18:M18"/>
    <mergeCell ref="A31:B31"/>
    <mergeCell ref="A32:B32"/>
    <mergeCell ref="E32:G32"/>
    <mergeCell ref="A21:D21"/>
    <mergeCell ref="A22:A24"/>
    <mergeCell ref="B22:B24"/>
    <mergeCell ref="C22:D22"/>
    <mergeCell ref="E22:G22"/>
    <mergeCell ref="C23:C24"/>
    <mergeCell ref="D23:D24"/>
    <mergeCell ref="E23:F23"/>
    <mergeCell ref="G23:G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E9" sqref="E9"/>
    </sheetView>
  </sheetViews>
  <sheetFormatPr defaultColWidth="8" defaultRowHeight="15" x14ac:dyDescent="0.3"/>
  <cols>
    <col min="1" max="1" width="6" style="76" customWidth="1"/>
    <col min="2" max="2" width="18.44140625" style="41" customWidth="1"/>
    <col min="3" max="3" width="11.88671875" style="76" customWidth="1"/>
    <col min="4" max="4" width="11.109375" style="83" customWidth="1"/>
    <col min="5" max="5" width="10.44140625" style="72" customWidth="1"/>
    <col min="6" max="6" width="11.21875" style="72" customWidth="1"/>
    <col min="7" max="7" width="11.33203125" style="72" customWidth="1"/>
    <col min="8" max="8" width="11.44140625" style="96" customWidth="1"/>
    <col min="9" max="9" width="11.5546875" style="41" hidden="1" customWidth="1"/>
    <col min="10" max="10" width="9.6640625" style="41" customWidth="1"/>
    <col min="11" max="256" width="8" style="41"/>
    <col min="257" max="257" width="6" style="41" customWidth="1"/>
    <col min="258" max="258" width="24.44140625" style="41" customWidth="1"/>
    <col min="259" max="259" width="11.88671875" style="41" customWidth="1"/>
    <col min="260" max="260" width="12.6640625" style="41" customWidth="1"/>
    <col min="261" max="261" width="12" style="41" customWidth="1"/>
    <col min="262" max="262" width="12.33203125" style="41" customWidth="1"/>
    <col min="263" max="263" width="12.109375" style="41" customWidth="1"/>
    <col min="264" max="264" width="12.44140625" style="41" customWidth="1"/>
    <col min="265" max="265" width="0" style="41" hidden="1" customWidth="1"/>
    <col min="266" max="266" width="9.6640625" style="41" customWidth="1"/>
    <col min="267" max="512" width="8" style="41"/>
    <col min="513" max="513" width="6" style="41" customWidth="1"/>
    <col min="514" max="514" width="24.44140625" style="41" customWidth="1"/>
    <col min="515" max="515" width="11.88671875" style="41" customWidth="1"/>
    <col min="516" max="516" width="12.6640625" style="41" customWidth="1"/>
    <col min="517" max="517" width="12" style="41" customWidth="1"/>
    <col min="518" max="518" width="12.33203125" style="41" customWidth="1"/>
    <col min="519" max="519" width="12.109375" style="41" customWidth="1"/>
    <col min="520" max="520" width="12.44140625" style="41" customWidth="1"/>
    <col min="521" max="521" width="0" style="41" hidden="1" customWidth="1"/>
    <col min="522" max="522" width="9.6640625" style="41" customWidth="1"/>
    <col min="523" max="768" width="8" style="41"/>
    <col min="769" max="769" width="6" style="41" customWidth="1"/>
    <col min="770" max="770" width="24.44140625" style="41" customWidth="1"/>
    <col min="771" max="771" width="11.88671875" style="41" customWidth="1"/>
    <col min="772" max="772" width="12.6640625" style="41" customWidth="1"/>
    <col min="773" max="773" width="12" style="41" customWidth="1"/>
    <col min="774" max="774" width="12.33203125" style="41" customWidth="1"/>
    <col min="775" max="775" width="12.109375" style="41" customWidth="1"/>
    <col min="776" max="776" width="12.44140625" style="41" customWidth="1"/>
    <col min="777" max="777" width="0" style="41" hidden="1" customWidth="1"/>
    <col min="778" max="778" width="9.6640625" style="41" customWidth="1"/>
    <col min="779" max="1024" width="8" style="41"/>
    <col min="1025" max="1025" width="6" style="41" customWidth="1"/>
    <col min="1026" max="1026" width="24.44140625" style="41" customWidth="1"/>
    <col min="1027" max="1027" width="11.88671875" style="41" customWidth="1"/>
    <col min="1028" max="1028" width="12.6640625" style="41" customWidth="1"/>
    <col min="1029" max="1029" width="12" style="41" customWidth="1"/>
    <col min="1030" max="1030" width="12.33203125" style="41" customWidth="1"/>
    <col min="1031" max="1031" width="12.109375" style="41" customWidth="1"/>
    <col min="1032" max="1032" width="12.44140625" style="41" customWidth="1"/>
    <col min="1033" max="1033" width="0" style="41" hidden="1" customWidth="1"/>
    <col min="1034" max="1034" width="9.6640625" style="41" customWidth="1"/>
    <col min="1035" max="1280" width="8" style="41"/>
    <col min="1281" max="1281" width="6" style="41" customWidth="1"/>
    <col min="1282" max="1282" width="24.44140625" style="41" customWidth="1"/>
    <col min="1283" max="1283" width="11.88671875" style="41" customWidth="1"/>
    <col min="1284" max="1284" width="12.6640625" style="41" customWidth="1"/>
    <col min="1285" max="1285" width="12" style="41" customWidth="1"/>
    <col min="1286" max="1286" width="12.33203125" style="41" customWidth="1"/>
    <col min="1287" max="1287" width="12.109375" style="41" customWidth="1"/>
    <col min="1288" max="1288" width="12.44140625" style="41" customWidth="1"/>
    <col min="1289" max="1289" width="0" style="41" hidden="1" customWidth="1"/>
    <col min="1290" max="1290" width="9.6640625" style="41" customWidth="1"/>
    <col min="1291" max="1536" width="8" style="41"/>
    <col min="1537" max="1537" width="6" style="41" customWidth="1"/>
    <col min="1538" max="1538" width="24.44140625" style="41" customWidth="1"/>
    <col min="1539" max="1539" width="11.88671875" style="41" customWidth="1"/>
    <col min="1540" max="1540" width="12.6640625" style="41" customWidth="1"/>
    <col min="1541" max="1541" width="12" style="41" customWidth="1"/>
    <col min="1542" max="1542" width="12.33203125" style="41" customWidth="1"/>
    <col min="1543" max="1543" width="12.109375" style="41" customWidth="1"/>
    <col min="1544" max="1544" width="12.44140625" style="41" customWidth="1"/>
    <col min="1545" max="1545" width="0" style="41" hidden="1" customWidth="1"/>
    <col min="1546" max="1546" width="9.6640625" style="41" customWidth="1"/>
    <col min="1547" max="1792" width="8" style="41"/>
    <col min="1793" max="1793" width="6" style="41" customWidth="1"/>
    <col min="1794" max="1794" width="24.44140625" style="41" customWidth="1"/>
    <col min="1795" max="1795" width="11.88671875" style="41" customWidth="1"/>
    <col min="1796" max="1796" width="12.6640625" style="41" customWidth="1"/>
    <col min="1797" max="1797" width="12" style="41" customWidth="1"/>
    <col min="1798" max="1798" width="12.33203125" style="41" customWidth="1"/>
    <col min="1799" max="1799" width="12.109375" style="41" customWidth="1"/>
    <col min="1800" max="1800" width="12.44140625" style="41" customWidth="1"/>
    <col min="1801" max="1801" width="0" style="41" hidden="1" customWidth="1"/>
    <col min="1802" max="1802" width="9.6640625" style="41" customWidth="1"/>
    <col min="1803" max="2048" width="8" style="41"/>
    <col min="2049" max="2049" width="6" style="41" customWidth="1"/>
    <col min="2050" max="2050" width="24.44140625" style="41" customWidth="1"/>
    <col min="2051" max="2051" width="11.88671875" style="41" customWidth="1"/>
    <col min="2052" max="2052" width="12.6640625" style="41" customWidth="1"/>
    <col min="2053" max="2053" width="12" style="41" customWidth="1"/>
    <col min="2054" max="2054" width="12.33203125" style="41" customWidth="1"/>
    <col min="2055" max="2055" width="12.109375" style="41" customWidth="1"/>
    <col min="2056" max="2056" width="12.44140625" style="41" customWidth="1"/>
    <col min="2057" max="2057" width="0" style="41" hidden="1" customWidth="1"/>
    <col min="2058" max="2058" width="9.6640625" style="41" customWidth="1"/>
    <col min="2059" max="2304" width="8" style="41"/>
    <col min="2305" max="2305" width="6" style="41" customWidth="1"/>
    <col min="2306" max="2306" width="24.44140625" style="41" customWidth="1"/>
    <col min="2307" max="2307" width="11.88671875" style="41" customWidth="1"/>
    <col min="2308" max="2308" width="12.6640625" style="41" customWidth="1"/>
    <col min="2309" max="2309" width="12" style="41" customWidth="1"/>
    <col min="2310" max="2310" width="12.33203125" style="41" customWidth="1"/>
    <col min="2311" max="2311" width="12.109375" style="41" customWidth="1"/>
    <col min="2312" max="2312" width="12.44140625" style="41" customWidth="1"/>
    <col min="2313" max="2313" width="0" style="41" hidden="1" customWidth="1"/>
    <col min="2314" max="2314" width="9.6640625" style="41" customWidth="1"/>
    <col min="2315" max="2560" width="8" style="41"/>
    <col min="2561" max="2561" width="6" style="41" customWidth="1"/>
    <col min="2562" max="2562" width="24.44140625" style="41" customWidth="1"/>
    <col min="2563" max="2563" width="11.88671875" style="41" customWidth="1"/>
    <col min="2564" max="2564" width="12.6640625" style="41" customWidth="1"/>
    <col min="2565" max="2565" width="12" style="41" customWidth="1"/>
    <col min="2566" max="2566" width="12.33203125" style="41" customWidth="1"/>
    <col min="2567" max="2567" width="12.109375" style="41" customWidth="1"/>
    <col min="2568" max="2568" width="12.44140625" style="41" customWidth="1"/>
    <col min="2569" max="2569" width="0" style="41" hidden="1" customWidth="1"/>
    <col min="2570" max="2570" width="9.6640625" style="41" customWidth="1"/>
    <col min="2571" max="2816" width="8" style="41"/>
    <col min="2817" max="2817" width="6" style="41" customWidth="1"/>
    <col min="2818" max="2818" width="24.44140625" style="41" customWidth="1"/>
    <col min="2819" max="2819" width="11.88671875" style="41" customWidth="1"/>
    <col min="2820" max="2820" width="12.6640625" style="41" customWidth="1"/>
    <col min="2821" max="2821" width="12" style="41" customWidth="1"/>
    <col min="2822" max="2822" width="12.33203125" style="41" customWidth="1"/>
    <col min="2823" max="2823" width="12.109375" style="41" customWidth="1"/>
    <col min="2824" max="2824" width="12.44140625" style="41" customWidth="1"/>
    <col min="2825" max="2825" width="0" style="41" hidden="1" customWidth="1"/>
    <col min="2826" max="2826" width="9.6640625" style="41" customWidth="1"/>
    <col min="2827" max="3072" width="8" style="41"/>
    <col min="3073" max="3073" width="6" style="41" customWidth="1"/>
    <col min="3074" max="3074" width="24.44140625" style="41" customWidth="1"/>
    <col min="3075" max="3075" width="11.88671875" style="41" customWidth="1"/>
    <col min="3076" max="3076" width="12.6640625" style="41" customWidth="1"/>
    <col min="3077" max="3077" width="12" style="41" customWidth="1"/>
    <col min="3078" max="3078" width="12.33203125" style="41" customWidth="1"/>
    <col min="3079" max="3079" width="12.109375" style="41" customWidth="1"/>
    <col min="3080" max="3080" width="12.44140625" style="41" customWidth="1"/>
    <col min="3081" max="3081" width="0" style="41" hidden="1" customWidth="1"/>
    <col min="3082" max="3082" width="9.6640625" style="41" customWidth="1"/>
    <col min="3083" max="3328" width="8" style="41"/>
    <col min="3329" max="3329" width="6" style="41" customWidth="1"/>
    <col min="3330" max="3330" width="24.44140625" style="41" customWidth="1"/>
    <col min="3331" max="3331" width="11.88671875" style="41" customWidth="1"/>
    <col min="3332" max="3332" width="12.6640625" style="41" customWidth="1"/>
    <col min="3333" max="3333" width="12" style="41" customWidth="1"/>
    <col min="3334" max="3334" width="12.33203125" style="41" customWidth="1"/>
    <col min="3335" max="3335" width="12.109375" style="41" customWidth="1"/>
    <col min="3336" max="3336" width="12.44140625" style="41" customWidth="1"/>
    <col min="3337" max="3337" width="0" style="41" hidden="1" customWidth="1"/>
    <col min="3338" max="3338" width="9.6640625" style="41" customWidth="1"/>
    <col min="3339" max="3584" width="8" style="41"/>
    <col min="3585" max="3585" width="6" style="41" customWidth="1"/>
    <col min="3586" max="3586" width="24.44140625" style="41" customWidth="1"/>
    <col min="3587" max="3587" width="11.88671875" style="41" customWidth="1"/>
    <col min="3588" max="3588" width="12.6640625" style="41" customWidth="1"/>
    <col min="3589" max="3589" width="12" style="41" customWidth="1"/>
    <col min="3590" max="3590" width="12.33203125" style="41" customWidth="1"/>
    <col min="3591" max="3591" width="12.109375" style="41" customWidth="1"/>
    <col min="3592" max="3592" width="12.44140625" style="41" customWidth="1"/>
    <col min="3593" max="3593" width="0" style="41" hidden="1" customWidth="1"/>
    <col min="3594" max="3594" width="9.6640625" style="41" customWidth="1"/>
    <col min="3595" max="3840" width="8" style="41"/>
    <col min="3841" max="3841" width="6" style="41" customWidth="1"/>
    <col min="3842" max="3842" width="24.44140625" style="41" customWidth="1"/>
    <col min="3843" max="3843" width="11.88671875" style="41" customWidth="1"/>
    <col min="3844" max="3844" width="12.6640625" style="41" customWidth="1"/>
    <col min="3845" max="3845" width="12" style="41" customWidth="1"/>
    <col min="3846" max="3846" width="12.33203125" style="41" customWidth="1"/>
    <col min="3847" max="3847" width="12.109375" style="41" customWidth="1"/>
    <col min="3848" max="3848" width="12.44140625" style="41" customWidth="1"/>
    <col min="3849" max="3849" width="0" style="41" hidden="1" customWidth="1"/>
    <col min="3850" max="3850" width="9.6640625" style="41" customWidth="1"/>
    <col min="3851" max="4096" width="8" style="41"/>
    <col min="4097" max="4097" width="6" style="41" customWidth="1"/>
    <col min="4098" max="4098" width="24.44140625" style="41" customWidth="1"/>
    <col min="4099" max="4099" width="11.88671875" style="41" customWidth="1"/>
    <col min="4100" max="4100" width="12.6640625" style="41" customWidth="1"/>
    <col min="4101" max="4101" width="12" style="41" customWidth="1"/>
    <col min="4102" max="4102" width="12.33203125" style="41" customWidth="1"/>
    <col min="4103" max="4103" width="12.109375" style="41" customWidth="1"/>
    <col min="4104" max="4104" width="12.44140625" style="41" customWidth="1"/>
    <col min="4105" max="4105" width="0" style="41" hidden="1" customWidth="1"/>
    <col min="4106" max="4106" width="9.6640625" style="41" customWidth="1"/>
    <col min="4107" max="4352" width="8" style="41"/>
    <col min="4353" max="4353" width="6" style="41" customWidth="1"/>
    <col min="4354" max="4354" width="24.44140625" style="41" customWidth="1"/>
    <col min="4355" max="4355" width="11.88671875" style="41" customWidth="1"/>
    <col min="4356" max="4356" width="12.6640625" style="41" customWidth="1"/>
    <col min="4357" max="4357" width="12" style="41" customWidth="1"/>
    <col min="4358" max="4358" width="12.33203125" style="41" customWidth="1"/>
    <col min="4359" max="4359" width="12.109375" style="41" customWidth="1"/>
    <col min="4360" max="4360" width="12.44140625" style="41" customWidth="1"/>
    <col min="4361" max="4361" width="0" style="41" hidden="1" customWidth="1"/>
    <col min="4362" max="4362" width="9.6640625" style="41" customWidth="1"/>
    <col min="4363" max="4608" width="8" style="41"/>
    <col min="4609" max="4609" width="6" style="41" customWidth="1"/>
    <col min="4610" max="4610" width="24.44140625" style="41" customWidth="1"/>
    <col min="4611" max="4611" width="11.88671875" style="41" customWidth="1"/>
    <col min="4612" max="4612" width="12.6640625" style="41" customWidth="1"/>
    <col min="4613" max="4613" width="12" style="41" customWidth="1"/>
    <col min="4614" max="4614" width="12.33203125" style="41" customWidth="1"/>
    <col min="4615" max="4615" width="12.109375" style="41" customWidth="1"/>
    <col min="4616" max="4616" width="12.44140625" style="41" customWidth="1"/>
    <col min="4617" max="4617" width="0" style="41" hidden="1" customWidth="1"/>
    <col min="4618" max="4618" width="9.6640625" style="41" customWidth="1"/>
    <col min="4619" max="4864" width="8" style="41"/>
    <col min="4865" max="4865" width="6" style="41" customWidth="1"/>
    <col min="4866" max="4866" width="24.44140625" style="41" customWidth="1"/>
    <col min="4867" max="4867" width="11.88671875" style="41" customWidth="1"/>
    <col min="4868" max="4868" width="12.6640625" style="41" customWidth="1"/>
    <col min="4869" max="4869" width="12" style="41" customWidth="1"/>
    <col min="4870" max="4870" width="12.33203125" style="41" customWidth="1"/>
    <col min="4871" max="4871" width="12.109375" style="41" customWidth="1"/>
    <col min="4872" max="4872" width="12.44140625" style="41" customWidth="1"/>
    <col min="4873" max="4873" width="0" style="41" hidden="1" customWidth="1"/>
    <col min="4874" max="4874" width="9.6640625" style="41" customWidth="1"/>
    <col min="4875" max="5120" width="8" style="41"/>
    <col min="5121" max="5121" width="6" style="41" customWidth="1"/>
    <col min="5122" max="5122" width="24.44140625" style="41" customWidth="1"/>
    <col min="5123" max="5123" width="11.88671875" style="41" customWidth="1"/>
    <col min="5124" max="5124" width="12.6640625" style="41" customWidth="1"/>
    <col min="5125" max="5125" width="12" style="41" customWidth="1"/>
    <col min="5126" max="5126" width="12.33203125" style="41" customWidth="1"/>
    <col min="5127" max="5127" width="12.109375" style="41" customWidth="1"/>
    <col min="5128" max="5128" width="12.44140625" style="41" customWidth="1"/>
    <col min="5129" max="5129" width="0" style="41" hidden="1" customWidth="1"/>
    <col min="5130" max="5130" width="9.6640625" style="41" customWidth="1"/>
    <col min="5131" max="5376" width="8" style="41"/>
    <col min="5377" max="5377" width="6" style="41" customWidth="1"/>
    <col min="5378" max="5378" width="24.44140625" style="41" customWidth="1"/>
    <col min="5379" max="5379" width="11.88671875" style="41" customWidth="1"/>
    <col min="5380" max="5380" width="12.6640625" style="41" customWidth="1"/>
    <col min="5381" max="5381" width="12" style="41" customWidth="1"/>
    <col min="5382" max="5382" width="12.33203125" style="41" customWidth="1"/>
    <col min="5383" max="5383" width="12.109375" style="41" customWidth="1"/>
    <col min="5384" max="5384" width="12.44140625" style="41" customWidth="1"/>
    <col min="5385" max="5385" width="0" style="41" hidden="1" customWidth="1"/>
    <col min="5386" max="5386" width="9.6640625" style="41" customWidth="1"/>
    <col min="5387" max="5632" width="8" style="41"/>
    <col min="5633" max="5633" width="6" style="41" customWidth="1"/>
    <col min="5634" max="5634" width="24.44140625" style="41" customWidth="1"/>
    <col min="5635" max="5635" width="11.88671875" style="41" customWidth="1"/>
    <col min="5636" max="5636" width="12.6640625" style="41" customWidth="1"/>
    <col min="5637" max="5637" width="12" style="41" customWidth="1"/>
    <col min="5638" max="5638" width="12.33203125" style="41" customWidth="1"/>
    <col min="5639" max="5639" width="12.109375" style="41" customWidth="1"/>
    <col min="5640" max="5640" width="12.44140625" style="41" customWidth="1"/>
    <col min="5641" max="5641" width="0" style="41" hidden="1" customWidth="1"/>
    <col min="5642" max="5642" width="9.6640625" style="41" customWidth="1"/>
    <col min="5643" max="5888" width="8" style="41"/>
    <col min="5889" max="5889" width="6" style="41" customWidth="1"/>
    <col min="5890" max="5890" width="24.44140625" style="41" customWidth="1"/>
    <col min="5891" max="5891" width="11.88671875" style="41" customWidth="1"/>
    <col min="5892" max="5892" width="12.6640625" style="41" customWidth="1"/>
    <col min="5893" max="5893" width="12" style="41" customWidth="1"/>
    <col min="5894" max="5894" width="12.33203125" style="41" customWidth="1"/>
    <col min="5895" max="5895" width="12.109375" style="41" customWidth="1"/>
    <col min="5896" max="5896" width="12.44140625" style="41" customWidth="1"/>
    <col min="5897" max="5897" width="0" style="41" hidden="1" customWidth="1"/>
    <col min="5898" max="5898" width="9.6640625" style="41" customWidth="1"/>
    <col min="5899" max="6144" width="8" style="41"/>
    <col min="6145" max="6145" width="6" style="41" customWidth="1"/>
    <col min="6146" max="6146" width="24.44140625" style="41" customWidth="1"/>
    <col min="6147" max="6147" width="11.88671875" style="41" customWidth="1"/>
    <col min="6148" max="6148" width="12.6640625" style="41" customWidth="1"/>
    <col min="6149" max="6149" width="12" style="41" customWidth="1"/>
    <col min="6150" max="6150" width="12.33203125" style="41" customWidth="1"/>
    <col min="6151" max="6151" width="12.109375" style="41" customWidth="1"/>
    <col min="6152" max="6152" width="12.44140625" style="41" customWidth="1"/>
    <col min="6153" max="6153" width="0" style="41" hidden="1" customWidth="1"/>
    <col min="6154" max="6154" width="9.6640625" style="41" customWidth="1"/>
    <col min="6155" max="6400" width="8" style="41"/>
    <col min="6401" max="6401" width="6" style="41" customWidth="1"/>
    <col min="6402" max="6402" width="24.44140625" style="41" customWidth="1"/>
    <col min="6403" max="6403" width="11.88671875" style="41" customWidth="1"/>
    <col min="6404" max="6404" width="12.6640625" style="41" customWidth="1"/>
    <col min="6405" max="6405" width="12" style="41" customWidth="1"/>
    <col min="6406" max="6406" width="12.33203125" style="41" customWidth="1"/>
    <col min="6407" max="6407" width="12.109375" style="41" customWidth="1"/>
    <col min="6408" max="6408" width="12.44140625" style="41" customWidth="1"/>
    <col min="6409" max="6409" width="0" style="41" hidden="1" customWidth="1"/>
    <col min="6410" max="6410" width="9.6640625" style="41" customWidth="1"/>
    <col min="6411" max="6656" width="8" style="41"/>
    <col min="6657" max="6657" width="6" style="41" customWidth="1"/>
    <col min="6658" max="6658" width="24.44140625" style="41" customWidth="1"/>
    <col min="6659" max="6659" width="11.88671875" style="41" customWidth="1"/>
    <col min="6660" max="6660" width="12.6640625" style="41" customWidth="1"/>
    <col min="6661" max="6661" width="12" style="41" customWidth="1"/>
    <col min="6662" max="6662" width="12.33203125" style="41" customWidth="1"/>
    <col min="6663" max="6663" width="12.109375" style="41" customWidth="1"/>
    <col min="6664" max="6664" width="12.44140625" style="41" customWidth="1"/>
    <col min="6665" max="6665" width="0" style="41" hidden="1" customWidth="1"/>
    <col min="6666" max="6666" width="9.6640625" style="41" customWidth="1"/>
    <col min="6667" max="6912" width="8" style="41"/>
    <col min="6913" max="6913" width="6" style="41" customWidth="1"/>
    <col min="6914" max="6914" width="24.44140625" style="41" customWidth="1"/>
    <col min="6915" max="6915" width="11.88671875" style="41" customWidth="1"/>
    <col min="6916" max="6916" width="12.6640625" style="41" customWidth="1"/>
    <col min="6917" max="6917" width="12" style="41" customWidth="1"/>
    <col min="6918" max="6918" width="12.33203125" style="41" customWidth="1"/>
    <col min="6919" max="6919" width="12.109375" style="41" customWidth="1"/>
    <col min="6920" max="6920" width="12.44140625" style="41" customWidth="1"/>
    <col min="6921" max="6921" width="0" style="41" hidden="1" customWidth="1"/>
    <col min="6922" max="6922" width="9.6640625" style="41" customWidth="1"/>
    <col min="6923" max="7168" width="8" style="41"/>
    <col min="7169" max="7169" width="6" style="41" customWidth="1"/>
    <col min="7170" max="7170" width="24.44140625" style="41" customWidth="1"/>
    <col min="7171" max="7171" width="11.88671875" style="41" customWidth="1"/>
    <col min="7172" max="7172" width="12.6640625" style="41" customWidth="1"/>
    <col min="7173" max="7173" width="12" style="41" customWidth="1"/>
    <col min="7174" max="7174" width="12.33203125" style="41" customWidth="1"/>
    <col min="7175" max="7175" width="12.109375" style="41" customWidth="1"/>
    <col min="7176" max="7176" width="12.44140625" style="41" customWidth="1"/>
    <col min="7177" max="7177" width="0" style="41" hidden="1" customWidth="1"/>
    <col min="7178" max="7178" width="9.6640625" style="41" customWidth="1"/>
    <col min="7179" max="7424" width="8" style="41"/>
    <col min="7425" max="7425" width="6" style="41" customWidth="1"/>
    <col min="7426" max="7426" width="24.44140625" style="41" customWidth="1"/>
    <col min="7427" max="7427" width="11.88671875" style="41" customWidth="1"/>
    <col min="7428" max="7428" width="12.6640625" style="41" customWidth="1"/>
    <col min="7429" max="7429" width="12" style="41" customWidth="1"/>
    <col min="7430" max="7430" width="12.33203125" style="41" customWidth="1"/>
    <col min="7431" max="7431" width="12.109375" style="41" customWidth="1"/>
    <col min="7432" max="7432" width="12.44140625" style="41" customWidth="1"/>
    <col min="7433" max="7433" width="0" style="41" hidden="1" customWidth="1"/>
    <col min="7434" max="7434" width="9.6640625" style="41" customWidth="1"/>
    <col min="7435" max="7680" width="8" style="41"/>
    <col min="7681" max="7681" width="6" style="41" customWidth="1"/>
    <col min="7682" max="7682" width="24.44140625" style="41" customWidth="1"/>
    <col min="7683" max="7683" width="11.88671875" style="41" customWidth="1"/>
    <col min="7684" max="7684" width="12.6640625" style="41" customWidth="1"/>
    <col min="7685" max="7685" width="12" style="41" customWidth="1"/>
    <col min="7686" max="7686" width="12.33203125" style="41" customWidth="1"/>
    <col min="7687" max="7687" width="12.109375" style="41" customWidth="1"/>
    <col min="7688" max="7688" width="12.44140625" style="41" customWidth="1"/>
    <col min="7689" max="7689" width="0" style="41" hidden="1" customWidth="1"/>
    <col min="7690" max="7690" width="9.6640625" style="41" customWidth="1"/>
    <col min="7691" max="7936" width="8" style="41"/>
    <col min="7937" max="7937" width="6" style="41" customWidth="1"/>
    <col min="7938" max="7938" width="24.44140625" style="41" customWidth="1"/>
    <col min="7939" max="7939" width="11.88671875" style="41" customWidth="1"/>
    <col min="7940" max="7940" width="12.6640625" style="41" customWidth="1"/>
    <col min="7941" max="7941" width="12" style="41" customWidth="1"/>
    <col min="7942" max="7942" width="12.33203125" style="41" customWidth="1"/>
    <col min="7943" max="7943" width="12.109375" style="41" customWidth="1"/>
    <col min="7944" max="7944" width="12.44140625" style="41" customWidth="1"/>
    <col min="7945" max="7945" width="0" style="41" hidden="1" customWidth="1"/>
    <col min="7946" max="7946" width="9.6640625" style="41" customWidth="1"/>
    <col min="7947" max="8192" width="8" style="41"/>
    <col min="8193" max="8193" width="6" style="41" customWidth="1"/>
    <col min="8194" max="8194" width="24.44140625" style="41" customWidth="1"/>
    <col min="8195" max="8195" width="11.88671875" style="41" customWidth="1"/>
    <col min="8196" max="8196" width="12.6640625" style="41" customWidth="1"/>
    <col min="8197" max="8197" width="12" style="41" customWidth="1"/>
    <col min="8198" max="8198" width="12.33203125" style="41" customWidth="1"/>
    <col min="8199" max="8199" width="12.109375" style="41" customWidth="1"/>
    <col min="8200" max="8200" width="12.44140625" style="41" customWidth="1"/>
    <col min="8201" max="8201" width="0" style="41" hidden="1" customWidth="1"/>
    <col min="8202" max="8202" width="9.6640625" style="41" customWidth="1"/>
    <col min="8203" max="8448" width="8" style="41"/>
    <col min="8449" max="8449" width="6" style="41" customWidth="1"/>
    <col min="8450" max="8450" width="24.44140625" style="41" customWidth="1"/>
    <col min="8451" max="8451" width="11.88671875" style="41" customWidth="1"/>
    <col min="8452" max="8452" width="12.6640625" style="41" customWidth="1"/>
    <col min="8453" max="8453" width="12" style="41" customWidth="1"/>
    <col min="8454" max="8454" width="12.33203125" style="41" customWidth="1"/>
    <col min="8455" max="8455" width="12.109375" style="41" customWidth="1"/>
    <col min="8456" max="8456" width="12.44140625" style="41" customWidth="1"/>
    <col min="8457" max="8457" width="0" style="41" hidden="1" customWidth="1"/>
    <col min="8458" max="8458" width="9.6640625" style="41" customWidth="1"/>
    <col min="8459" max="8704" width="8" style="41"/>
    <col min="8705" max="8705" width="6" style="41" customWidth="1"/>
    <col min="8706" max="8706" width="24.44140625" style="41" customWidth="1"/>
    <col min="8707" max="8707" width="11.88671875" style="41" customWidth="1"/>
    <col min="8708" max="8708" width="12.6640625" style="41" customWidth="1"/>
    <col min="8709" max="8709" width="12" style="41" customWidth="1"/>
    <col min="8710" max="8710" width="12.33203125" style="41" customWidth="1"/>
    <col min="8711" max="8711" width="12.109375" style="41" customWidth="1"/>
    <col min="8712" max="8712" width="12.44140625" style="41" customWidth="1"/>
    <col min="8713" max="8713" width="0" style="41" hidden="1" customWidth="1"/>
    <col min="8714" max="8714" width="9.6640625" style="41" customWidth="1"/>
    <col min="8715" max="8960" width="8" style="41"/>
    <col min="8961" max="8961" width="6" style="41" customWidth="1"/>
    <col min="8962" max="8962" width="24.44140625" style="41" customWidth="1"/>
    <col min="8963" max="8963" width="11.88671875" style="41" customWidth="1"/>
    <col min="8964" max="8964" width="12.6640625" style="41" customWidth="1"/>
    <col min="8965" max="8965" width="12" style="41" customWidth="1"/>
    <col min="8966" max="8966" width="12.33203125" style="41" customWidth="1"/>
    <col min="8967" max="8967" width="12.109375" style="41" customWidth="1"/>
    <col min="8968" max="8968" width="12.44140625" style="41" customWidth="1"/>
    <col min="8969" max="8969" width="0" style="41" hidden="1" customWidth="1"/>
    <col min="8970" max="8970" width="9.6640625" style="41" customWidth="1"/>
    <col min="8971" max="9216" width="8" style="41"/>
    <col min="9217" max="9217" width="6" style="41" customWidth="1"/>
    <col min="9218" max="9218" width="24.44140625" style="41" customWidth="1"/>
    <col min="9219" max="9219" width="11.88671875" style="41" customWidth="1"/>
    <col min="9220" max="9220" width="12.6640625" style="41" customWidth="1"/>
    <col min="9221" max="9221" width="12" style="41" customWidth="1"/>
    <col min="9222" max="9222" width="12.33203125" style="41" customWidth="1"/>
    <col min="9223" max="9223" width="12.109375" style="41" customWidth="1"/>
    <col min="9224" max="9224" width="12.44140625" style="41" customWidth="1"/>
    <col min="9225" max="9225" width="0" style="41" hidden="1" customWidth="1"/>
    <col min="9226" max="9226" width="9.6640625" style="41" customWidth="1"/>
    <col min="9227" max="9472" width="8" style="41"/>
    <col min="9473" max="9473" width="6" style="41" customWidth="1"/>
    <col min="9474" max="9474" width="24.44140625" style="41" customWidth="1"/>
    <col min="9475" max="9475" width="11.88671875" style="41" customWidth="1"/>
    <col min="9476" max="9476" width="12.6640625" style="41" customWidth="1"/>
    <col min="9477" max="9477" width="12" style="41" customWidth="1"/>
    <col min="9478" max="9478" width="12.33203125" style="41" customWidth="1"/>
    <col min="9479" max="9479" width="12.109375" style="41" customWidth="1"/>
    <col min="9480" max="9480" width="12.44140625" style="41" customWidth="1"/>
    <col min="9481" max="9481" width="0" style="41" hidden="1" customWidth="1"/>
    <col min="9482" max="9482" width="9.6640625" style="41" customWidth="1"/>
    <col min="9483" max="9728" width="8" style="41"/>
    <col min="9729" max="9729" width="6" style="41" customWidth="1"/>
    <col min="9730" max="9730" width="24.44140625" style="41" customWidth="1"/>
    <col min="9731" max="9731" width="11.88671875" style="41" customWidth="1"/>
    <col min="9732" max="9732" width="12.6640625" style="41" customWidth="1"/>
    <col min="9733" max="9733" width="12" style="41" customWidth="1"/>
    <col min="9734" max="9734" width="12.33203125" style="41" customWidth="1"/>
    <col min="9735" max="9735" width="12.109375" style="41" customWidth="1"/>
    <col min="9736" max="9736" width="12.44140625" style="41" customWidth="1"/>
    <col min="9737" max="9737" width="0" style="41" hidden="1" customWidth="1"/>
    <col min="9738" max="9738" width="9.6640625" style="41" customWidth="1"/>
    <col min="9739" max="9984" width="8" style="41"/>
    <col min="9985" max="9985" width="6" style="41" customWidth="1"/>
    <col min="9986" max="9986" width="24.44140625" style="41" customWidth="1"/>
    <col min="9987" max="9987" width="11.88671875" style="41" customWidth="1"/>
    <col min="9988" max="9988" width="12.6640625" style="41" customWidth="1"/>
    <col min="9989" max="9989" width="12" style="41" customWidth="1"/>
    <col min="9990" max="9990" width="12.33203125" style="41" customWidth="1"/>
    <col min="9991" max="9991" width="12.109375" style="41" customWidth="1"/>
    <col min="9992" max="9992" width="12.44140625" style="41" customWidth="1"/>
    <col min="9993" max="9993" width="0" style="41" hidden="1" customWidth="1"/>
    <col min="9994" max="9994" width="9.6640625" style="41" customWidth="1"/>
    <col min="9995" max="10240" width="8" style="41"/>
    <col min="10241" max="10241" width="6" style="41" customWidth="1"/>
    <col min="10242" max="10242" width="24.44140625" style="41" customWidth="1"/>
    <col min="10243" max="10243" width="11.88671875" style="41" customWidth="1"/>
    <col min="10244" max="10244" width="12.6640625" style="41" customWidth="1"/>
    <col min="10245" max="10245" width="12" style="41" customWidth="1"/>
    <col min="10246" max="10246" width="12.33203125" style="41" customWidth="1"/>
    <col min="10247" max="10247" width="12.109375" style="41" customWidth="1"/>
    <col min="10248" max="10248" width="12.44140625" style="41" customWidth="1"/>
    <col min="10249" max="10249" width="0" style="41" hidden="1" customWidth="1"/>
    <col min="10250" max="10250" width="9.6640625" style="41" customWidth="1"/>
    <col min="10251" max="10496" width="8" style="41"/>
    <col min="10497" max="10497" width="6" style="41" customWidth="1"/>
    <col min="10498" max="10498" width="24.44140625" style="41" customWidth="1"/>
    <col min="10499" max="10499" width="11.88671875" style="41" customWidth="1"/>
    <col min="10500" max="10500" width="12.6640625" style="41" customWidth="1"/>
    <col min="10501" max="10501" width="12" style="41" customWidth="1"/>
    <col min="10502" max="10502" width="12.33203125" style="41" customWidth="1"/>
    <col min="10503" max="10503" width="12.109375" style="41" customWidth="1"/>
    <col min="10504" max="10504" width="12.44140625" style="41" customWidth="1"/>
    <col min="10505" max="10505" width="0" style="41" hidden="1" customWidth="1"/>
    <col min="10506" max="10506" width="9.6640625" style="41" customWidth="1"/>
    <col min="10507" max="10752" width="8" style="41"/>
    <col min="10753" max="10753" width="6" style="41" customWidth="1"/>
    <col min="10754" max="10754" width="24.44140625" style="41" customWidth="1"/>
    <col min="10755" max="10755" width="11.88671875" style="41" customWidth="1"/>
    <col min="10756" max="10756" width="12.6640625" style="41" customWidth="1"/>
    <col min="10757" max="10757" width="12" style="41" customWidth="1"/>
    <col min="10758" max="10758" width="12.33203125" style="41" customWidth="1"/>
    <col min="10759" max="10759" width="12.109375" style="41" customWidth="1"/>
    <col min="10760" max="10760" width="12.44140625" style="41" customWidth="1"/>
    <col min="10761" max="10761" width="0" style="41" hidden="1" customWidth="1"/>
    <col min="10762" max="10762" width="9.6640625" style="41" customWidth="1"/>
    <col min="10763" max="11008" width="8" style="41"/>
    <col min="11009" max="11009" width="6" style="41" customWidth="1"/>
    <col min="11010" max="11010" width="24.44140625" style="41" customWidth="1"/>
    <col min="11011" max="11011" width="11.88671875" style="41" customWidth="1"/>
    <col min="11012" max="11012" width="12.6640625" style="41" customWidth="1"/>
    <col min="11013" max="11013" width="12" style="41" customWidth="1"/>
    <col min="11014" max="11014" width="12.33203125" style="41" customWidth="1"/>
    <col min="11015" max="11015" width="12.109375" style="41" customWidth="1"/>
    <col min="11016" max="11016" width="12.44140625" style="41" customWidth="1"/>
    <col min="11017" max="11017" width="0" style="41" hidden="1" customWidth="1"/>
    <col min="11018" max="11018" width="9.6640625" style="41" customWidth="1"/>
    <col min="11019" max="11264" width="8" style="41"/>
    <col min="11265" max="11265" width="6" style="41" customWidth="1"/>
    <col min="11266" max="11266" width="24.44140625" style="41" customWidth="1"/>
    <col min="11267" max="11267" width="11.88671875" style="41" customWidth="1"/>
    <col min="11268" max="11268" width="12.6640625" style="41" customWidth="1"/>
    <col min="11269" max="11269" width="12" style="41" customWidth="1"/>
    <col min="11270" max="11270" width="12.33203125" style="41" customWidth="1"/>
    <col min="11271" max="11271" width="12.109375" style="41" customWidth="1"/>
    <col min="11272" max="11272" width="12.44140625" style="41" customWidth="1"/>
    <col min="11273" max="11273" width="0" style="41" hidden="1" customWidth="1"/>
    <col min="11274" max="11274" width="9.6640625" style="41" customWidth="1"/>
    <col min="11275" max="11520" width="8" style="41"/>
    <col min="11521" max="11521" width="6" style="41" customWidth="1"/>
    <col min="11522" max="11522" width="24.44140625" style="41" customWidth="1"/>
    <col min="11523" max="11523" width="11.88671875" style="41" customWidth="1"/>
    <col min="11524" max="11524" width="12.6640625" style="41" customWidth="1"/>
    <col min="11525" max="11525" width="12" style="41" customWidth="1"/>
    <col min="11526" max="11526" width="12.33203125" style="41" customWidth="1"/>
    <col min="11527" max="11527" width="12.109375" style="41" customWidth="1"/>
    <col min="11528" max="11528" width="12.44140625" style="41" customWidth="1"/>
    <col min="11529" max="11529" width="0" style="41" hidden="1" customWidth="1"/>
    <col min="11530" max="11530" width="9.6640625" style="41" customWidth="1"/>
    <col min="11531" max="11776" width="8" style="41"/>
    <col min="11777" max="11777" width="6" style="41" customWidth="1"/>
    <col min="11778" max="11778" width="24.44140625" style="41" customWidth="1"/>
    <col min="11779" max="11779" width="11.88671875" style="41" customWidth="1"/>
    <col min="11780" max="11780" width="12.6640625" style="41" customWidth="1"/>
    <col min="11781" max="11781" width="12" style="41" customWidth="1"/>
    <col min="11782" max="11782" width="12.33203125" style="41" customWidth="1"/>
    <col min="11783" max="11783" width="12.109375" style="41" customWidth="1"/>
    <col min="11784" max="11784" width="12.44140625" style="41" customWidth="1"/>
    <col min="11785" max="11785" width="0" style="41" hidden="1" customWidth="1"/>
    <col min="11786" max="11786" width="9.6640625" style="41" customWidth="1"/>
    <col min="11787" max="12032" width="8" style="41"/>
    <col min="12033" max="12033" width="6" style="41" customWidth="1"/>
    <col min="12034" max="12034" width="24.44140625" style="41" customWidth="1"/>
    <col min="12035" max="12035" width="11.88671875" style="41" customWidth="1"/>
    <col min="12036" max="12036" width="12.6640625" style="41" customWidth="1"/>
    <col min="12037" max="12037" width="12" style="41" customWidth="1"/>
    <col min="12038" max="12038" width="12.33203125" style="41" customWidth="1"/>
    <col min="12039" max="12039" width="12.109375" style="41" customWidth="1"/>
    <col min="12040" max="12040" width="12.44140625" style="41" customWidth="1"/>
    <col min="12041" max="12041" width="0" style="41" hidden="1" customWidth="1"/>
    <col min="12042" max="12042" width="9.6640625" style="41" customWidth="1"/>
    <col min="12043" max="12288" width="8" style="41"/>
    <col min="12289" max="12289" width="6" style="41" customWidth="1"/>
    <col min="12290" max="12290" width="24.44140625" style="41" customWidth="1"/>
    <col min="12291" max="12291" width="11.88671875" style="41" customWidth="1"/>
    <col min="12292" max="12292" width="12.6640625" style="41" customWidth="1"/>
    <col min="12293" max="12293" width="12" style="41" customWidth="1"/>
    <col min="12294" max="12294" width="12.33203125" style="41" customWidth="1"/>
    <col min="12295" max="12295" width="12.109375" style="41" customWidth="1"/>
    <col min="12296" max="12296" width="12.44140625" style="41" customWidth="1"/>
    <col min="12297" max="12297" width="0" style="41" hidden="1" customWidth="1"/>
    <col min="12298" max="12298" width="9.6640625" style="41" customWidth="1"/>
    <col min="12299" max="12544" width="8" style="41"/>
    <col min="12545" max="12545" width="6" style="41" customWidth="1"/>
    <col min="12546" max="12546" width="24.44140625" style="41" customWidth="1"/>
    <col min="12547" max="12547" width="11.88671875" style="41" customWidth="1"/>
    <col min="12548" max="12548" width="12.6640625" style="41" customWidth="1"/>
    <col min="12549" max="12549" width="12" style="41" customWidth="1"/>
    <col min="12550" max="12550" width="12.33203125" style="41" customWidth="1"/>
    <col min="12551" max="12551" width="12.109375" style="41" customWidth="1"/>
    <col min="12552" max="12552" width="12.44140625" style="41" customWidth="1"/>
    <col min="12553" max="12553" width="0" style="41" hidden="1" customWidth="1"/>
    <col min="12554" max="12554" width="9.6640625" style="41" customWidth="1"/>
    <col min="12555" max="12800" width="8" style="41"/>
    <col min="12801" max="12801" width="6" style="41" customWidth="1"/>
    <col min="12802" max="12802" width="24.44140625" style="41" customWidth="1"/>
    <col min="12803" max="12803" width="11.88671875" style="41" customWidth="1"/>
    <col min="12804" max="12804" width="12.6640625" style="41" customWidth="1"/>
    <col min="12805" max="12805" width="12" style="41" customWidth="1"/>
    <col min="12806" max="12806" width="12.33203125" style="41" customWidth="1"/>
    <col min="12807" max="12807" width="12.109375" style="41" customWidth="1"/>
    <col min="12808" max="12808" width="12.44140625" style="41" customWidth="1"/>
    <col min="12809" max="12809" width="0" style="41" hidden="1" customWidth="1"/>
    <col min="12810" max="12810" width="9.6640625" style="41" customWidth="1"/>
    <col min="12811" max="13056" width="8" style="41"/>
    <col min="13057" max="13057" width="6" style="41" customWidth="1"/>
    <col min="13058" max="13058" width="24.44140625" style="41" customWidth="1"/>
    <col min="13059" max="13059" width="11.88671875" style="41" customWidth="1"/>
    <col min="13060" max="13060" width="12.6640625" style="41" customWidth="1"/>
    <col min="13061" max="13061" width="12" style="41" customWidth="1"/>
    <col min="13062" max="13062" width="12.33203125" style="41" customWidth="1"/>
    <col min="13063" max="13063" width="12.109375" style="41" customWidth="1"/>
    <col min="13064" max="13064" width="12.44140625" style="41" customWidth="1"/>
    <col min="13065" max="13065" width="0" style="41" hidden="1" customWidth="1"/>
    <col min="13066" max="13066" width="9.6640625" style="41" customWidth="1"/>
    <col min="13067" max="13312" width="8" style="41"/>
    <col min="13313" max="13313" width="6" style="41" customWidth="1"/>
    <col min="13314" max="13314" width="24.44140625" style="41" customWidth="1"/>
    <col min="13315" max="13315" width="11.88671875" style="41" customWidth="1"/>
    <col min="13316" max="13316" width="12.6640625" style="41" customWidth="1"/>
    <col min="13317" max="13317" width="12" style="41" customWidth="1"/>
    <col min="13318" max="13318" width="12.33203125" style="41" customWidth="1"/>
    <col min="13319" max="13319" width="12.109375" style="41" customWidth="1"/>
    <col min="13320" max="13320" width="12.44140625" style="41" customWidth="1"/>
    <col min="13321" max="13321" width="0" style="41" hidden="1" customWidth="1"/>
    <col min="13322" max="13322" width="9.6640625" style="41" customWidth="1"/>
    <col min="13323" max="13568" width="8" style="41"/>
    <col min="13569" max="13569" width="6" style="41" customWidth="1"/>
    <col min="13570" max="13570" width="24.44140625" style="41" customWidth="1"/>
    <col min="13571" max="13571" width="11.88671875" style="41" customWidth="1"/>
    <col min="13572" max="13572" width="12.6640625" style="41" customWidth="1"/>
    <col min="13573" max="13573" width="12" style="41" customWidth="1"/>
    <col min="13574" max="13574" width="12.33203125" style="41" customWidth="1"/>
    <col min="13575" max="13575" width="12.109375" style="41" customWidth="1"/>
    <col min="13576" max="13576" width="12.44140625" style="41" customWidth="1"/>
    <col min="13577" max="13577" width="0" style="41" hidden="1" customWidth="1"/>
    <col min="13578" max="13578" width="9.6640625" style="41" customWidth="1"/>
    <col min="13579" max="13824" width="8" style="41"/>
    <col min="13825" max="13825" width="6" style="41" customWidth="1"/>
    <col min="13826" max="13826" width="24.44140625" style="41" customWidth="1"/>
    <col min="13827" max="13827" width="11.88671875" style="41" customWidth="1"/>
    <col min="13828" max="13828" width="12.6640625" style="41" customWidth="1"/>
    <col min="13829" max="13829" width="12" style="41" customWidth="1"/>
    <col min="13830" max="13830" width="12.33203125" style="41" customWidth="1"/>
    <col min="13831" max="13831" width="12.109375" style="41" customWidth="1"/>
    <col min="13832" max="13832" width="12.44140625" style="41" customWidth="1"/>
    <col min="13833" max="13833" width="0" style="41" hidden="1" customWidth="1"/>
    <col min="13834" max="13834" width="9.6640625" style="41" customWidth="1"/>
    <col min="13835" max="14080" width="8" style="41"/>
    <col min="14081" max="14081" width="6" style="41" customWidth="1"/>
    <col min="14082" max="14082" width="24.44140625" style="41" customWidth="1"/>
    <col min="14083" max="14083" width="11.88671875" style="41" customWidth="1"/>
    <col min="14084" max="14084" width="12.6640625" style="41" customWidth="1"/>
    <col min="14085" max="14085" width="12" style="41" customWidth="1"/>
    <col min="14086" max="14086" width="12.33203125" style="41" customWidth="1"/>
    <col min="14087" max="14087" width="12.109375" style="41" customWidth="1"/>
    <col min="14088" max="14088" width="12.44140625" style="41" customWidth="1"/>
    <col min="14089" max="14089" width="0" style="41" hidden="1" customWidth="1"/>
    <col min="14090" max="14090" width="9.6640625" style="41" customWidth="1"/>
    <col min="14091" max="14336" width="8" style="41"/>
    <col min="14337" max="14337" width="6" style="41" customWidth="1"/>
    <col min="14338" max="14338" width="24.44140625" style="41" customWidth="1"/>
    <col min="14339" max="14339" width="11.88671875" style="41" customWidth="1"/>
    <col min="14340" max="14340" width="12.6640625" style="41" customWidth="1"/>
    <col min="14341" max="14341" width="12" style="41" customWidth="1"/>
    <col min="14342" max="14342" width="12.33203125" style="41" customWidth="1"/>
    <col min="14343" max="14343" width="12.109375" style="41" customWidth="1"/>
    <col min="14344" max="14344" width="12.44140625" style="41" customWidth="1"/>
    <col min="14345" max="14345" width="0" style="41" hidden="1" customWidth="1"/>
    <col min="14346" max="14346" width="9.6640625" style="41" customWidth="1"/>
    <col min="14347" max="14592" width="8" style="41"/>
    <col min="14593" max="14593" width="6" style="41" customWidth="1"/>
    <col min="14594" max="14594" width="24.44140625" style="41" customWidth="1"/>
    <col min="14595" max="14595" width="11.88671875" style="41" customWidth="1"/>
    <col min="14596" max="14596" width="12.6640625" style="41" customWidth="1"/>
    <col min="14597" max="14597" width="12" style="41" customWidth="1"/>
    <col min="14598" max="14598" width="12.33203125" style="41" customWidth="1"/>
    <col min="14599" max="14599" width="12.109375" style="41" customWidth="1"/>
    <col min="14600" max="14600" width="12.44140625" style="41" customWidth="1"/>
    <col min="14601" max="14601" width="0" style="41" hidden="1" customWidth="1"/>
    <col min="14602" max="14602" width="9.6640625" style="41" customWidth="1"/>
    <col min="14603" max="14848" width="8" style="41"/>
    <col min="14849" max="14849" width="6" style="41" customWidth="1"/>
    <col min="14850" max="14850" width="24.44140625" style="41" customWidth="1"/>
    <col min="14851" max="14851" width="11.88671875" style="41" customWidth="1"/>
    <col min="14852" max="14852" width="12.6640625" style="41" customWidth="1"/>
    <col min="14853" max="14853" width="12" style="41" customWidth="1"/>
    <col min="14854" max="14854" width="12.33203125" style="41" customWidth="1"/>
    <col min="14855" max="14855" width="12.109375" style="41" customWidth="1"/>
    <col min="14856" max="14856" width="12.44140625" style="41" customWidth="1"/>
    <col min="14857" max="14857" width="0" style="41" hidden="1" customWidth="1"/>
    <col min="14858" max="14858" width="9.6640625" style="41" customWidth="1"/>
    <col min="14859" max="15104" width="8" style="41"/>
    <col min="15105" max="15105" width="6" style="41" customWidth="1"/>
    <col min="15106" max="15106" width="24.44140625" style="41" customWidth="1"/>
    <col min="15107" max="15107" width="11.88671875" style="41" customWidth="1"/>
    <col min="15108" max="15108" width="12.6640625" style="41" customWidth="1"/>
    <col min="15109" max="15109" width="12" style="41" customWidth="1"/>
    <col min="15110" max="15110" width="12.33203125" style="41" customWidth="1"/>
    <col min="15111" max="15111" width="12.109375" style="41" customWidth="1"/>
    <col min="15112" max="15112" width="12.44140625" style="41" customWidth="1"/>
    <col min="15113" max="15113" width="0" style="41" hidden="1" customWidth="1"/>
    <col min="15114" max="15114" width="9.6640625" style="41" customWidth="1"/>
    <col min="15115" max="15360" width="8" style="41"/>
    <col min="15361" max="15361" width="6" style="41" customWidth="1"/>
    <col min="15362" max="15362" width="24.44140625" style="41" customWidth="1"/>
    <col min="15363" max="15363" width="11.88671875" style="41" customWidth="1"/>
    <col min="15364" max="15364" width="12.6640625" style="41" customWidth="1"/>
    <col min="15365" max="15365" width="12" style="41" customWidth="1"/>
    <col min="15366" max="15366" width="12.33203125" style="41" customWidth="1"/>
    <col min="15367" max="15367" width="12.109375" style="41" customWidth="1"/>
    <col min="15368" max="15368" width="12.44140625" style="41" customWidth="1"/>
    <col min="15369" max="15369" width="0" style="41" hidden="1" customWidth="1"/>
    <col min="15370" max="15370" width="9.6640625" style="41" customWidth="1"/>
    <col min="15371" max="15616" width="8" style="41"/>
    <col min="15617" max="15617" width="6" style="41" customWidth="1"/>
    <col min="15618" max="15618" width="24.44140625" style="41" customWidth="1"/>
    <col min="15619" max="15619" width="11.88671875" style="41" customWidth="1"/>
    <col min="15620" max="15620" width="12.6640625" style="41" customWidth="1"/>
    <col min="15621" max="15621" width="12" style="41" customWidth="1"/>
    <col min="15622" max="15622" width="12.33203125" style="41" customWidth="1"/>
    <col min="15623" max="15623" width="12.109375" style="41" customWidth="1"/>
    <col min="15624" max="15624" width="12.44140625" style="41" customWidth="1"/>
    <col min="15625" max="15625" width="0" style="41" hidden="1" customWidth="1"/>
    <col min="15626" max="15626" width="9.6640625" style="41" customWidth="1"/>
    <col min="15627" max="15872" width="8" style="41"/>
    <col min="15873" max="15873" width="6" style="41" customWidth="1"/>
    <col min="15874" max="15874" width="24.44140625" style="41" customWidth="1"/>
    <col min="15875" max="15875" width="11.88671875" style="41" customWidth="1"/>
    <col min="15876" max="15876" width="12.6640625" style="41" customWidth="1"/>
    <col min="15877" max="15877" width="12" style="41" customWidth="1"/>
    <col min="15878" max="15878" width="12.33203125" style="41" customWidth="1"/>
    <col min="15879" max="15879" width="12.109375" style="41" customWidth="1"/>
    <col min="15880" max="15880" width="12.44140625" style="41" customWidth="1"/>
    <col min="15881" max="15881" width="0" style="41" hidden="1" customWidth="1"/>
    <col min="15882" max="15882" width="9.6640625" style="41" customWidth="1"/>
    <col min="15883" max="16128" width="8" style="41"/>
    <col min="16129" max="16129" width="6" style="41" customWidth="1"/>
    <col min="16130" max="16130" width="24.44140625" style="41" customWidth="1"/>
    <col min="16131" max="16131" width="11.88671875" style="41" customWidth="1"/>
    <col min="16132" max="16132" width="12.6640625" style="41" customWidth="1"/>
    <col min="16133" max="16133" width="12" style="41" customWidth="1"/>
    <col min="16134" max="16134" width="12.33203125" style="41" customWidth="1"/>
    <col min="16135" max="16135" width="12.109375" style="41" customWidth="1"/>
    <col min="16136" max="16136" width="12.44140625" style="41" customWidth="1"/>
    <col min="16137" max="16137" width="0" style="41" hidden="1" customWidth="1"/>
    <col min="16138" max="16138" width="9.6640625" style="41" customWidth="1"/>
    <col min="16139" max="16384" width="8" style="41"/>
  </cols>
  <sheetData>
    <row r="1" spans="1:9" ht="18" customHeight="1" x14ac:dyDescent="0.3">
      <c r="A1" s="267" t="s">
        <v>220</v>
      </c>
      <c r="B1" s="267"/>
      <c r="C1" s="267"/>
      <c r="D1" s="267"/>
      <c r="E1" s="267"/>
      <c r="F1" s="267"/>
      <c r="G1" s="267"/>
      <c r="H1" s="267"/>
      <c r="I1" s="267"/>
    </row>
    <row r="2" spans="1:9" s="46" customFormat="1" ht="17.25" customHeight="1" x14ac:dyDescent="0.3">
      <c r="A2" s="249" t="s">
        <v>179</v>
      </c>
      <c r="B2" s="249"/>
      <c r="C2" s="249"/>
      <c r="D2" s="249"/>
      <c r="E2" s="249"/>
      <c r="F2" s="249"/>
      <c r="G2" s="249"/>
      <c r="H2" s="249"/>
      <c r="I2" s="249"/>
    </row>
    <row r="3" spans="1:9" x14ac:dyDescent="0.3">
      <c r="D3" s="97"/>
      <c r="E3" s="41"/>
      <c r="F3" s="225" t="s">
        <v>100</v>
      </c>
      <c r="G3" s="225"/>
      <c r="H3" s="225"/>
      <c r="I3" s="149"/>
    </row>
    <row r="4" spans="1:9" s="35" customFormat="1" ht="48.75" customHeight="1" x14ac:dyDescent="0.3">
      <c r="A4" s="218" t="s">
        <v>1</v>
      </c>
      <c r="B4" s="218" t="s">
        <v>136</v>
      </c>
      <c r="C4" s="268" t="s">
        <v>108</v>
      </c>
      <c r="D4" s="269" t="s">
        <v>110</v>
      </c>
      <c r="E4" s="268" t="s">
        <v>162</v>
      </c>
      <c r="F4" s="218"/>
      <c r="G4" s="192" t="s">
        <v>58</v>
      </c>
      <c r="H4" s="194"/>
      <c r="I4" s="150"/>
    </row>
    <row r="5" spans="1:9" s="35" customFormat="1" ht="19.5" customHeight="1" x14ac:dyDescent="0.3">
      <c r="A5" s="218"/>
      <c r="B5" s="218"/>
      <c r="C5" s="268"/>
      <c r="D5" s="269"/>
      <c r="E5" s="38" t="s">
        <v>12</v>
      </c>
      <c r="F5" s="38" t="s">
        <v>13</v>
      </c>
      <c r="G5" s="128" t="s">
        <v>12</v>
      </c>
      <c r="H5" s="128" t="s">
        <v>13</v>
      </c>
      <c r="I5" s="151" t="s">
        <v>59</v>
      </c>
    </row>
    <row r="6" spans="1:9" s="35" customFormat="1" ht="19.5" customHeight="1" x14ac:dyDescent="0.3">
      <c r="A6" s="38" t="s">
        <v>91</v>
      </c>
      <c r="B6" s="38" t="s">
        <v>92</v>
      </c>
      <c r="C6" s="57" t="s">
        <v>14</v>
      </c>
      <c r="D6" s="59">
        <v>4</v>
      </c>
      <c r="E6" s="38" t="s">
        <v>93</v>
      </c>
      <c r="F6" s="38" t="s">
        <v>94</v>
      </c>
      <c r="G6" s="157" t="s">
        <v>185</v>
      </c>
      <c r="H6" s="128" t="s">
        <v>186</v>
      </c>
      <c r="I6" s="151"/>
    </row>
    <row r="7" spans="1:9" s="152" customFormat="1" ht="20.100000000000001" customHeight="1" x14ac:dyDescent="0.3">
      <c r="A7" s="98">
        <v>1</v>
      </c>
      <c r="B7" s="99" t="s">
        <v>137</v>
      </c>
      <c r="C7" s="100" t="s">
        <v>61</v>
      </c>
      <c r="D7" s="101">
        <v>30000</v>
      </c>
      <c r="E7" s="102">
        <v>1</v>
      </c>
      <c r="F7" s="103"/>
      <c r="G7" s="103">
        <f>ROUND((E7*$D7),0)</f>
        <v>30000</v>
      </c>
      <c r="H7" s="103">
        <f>ROUND((F7*$D7),0)</f>
        <v>0</v>
      </c>
      <c r="I7" s="103">
        <f t="shared" ref="I7:I21" si="0">SUM(G7:H7)</f>
        <v>30000</v>
      </c>
    </row>
    <row r="8" spans="1:9" s="152" customFormat="1" ht="20.100000000000001" customHeight="1" x14ac:dyDescent="0.3">
      <c r="A8" s="98">
        <v>2</v>
      </c>
      <c r="B8" s="99" t="s">
        <v>138</v>
      </c>
      <c r="C8" s="100" t="s">
        <v>139</v>
      </c>
      <c r="D8" s="101">
        <v>12000</v>
      </c>
      <c r="E8" s="102">
        <v>1</v>
      </c>
      <c r="F8" s="103"/>
      <c r="G8" s="103">
        <f t="shared" ref="G8:G21" si="1">ROUND((E8*$D8),0)</f>
        <v>12000</v>
      </c>
      <c r="H8" s="103">
        <f t="shared" ref="H8:H21" si="2">ROUND((F8*$D8),0)</f>
        <v>0</v>
      </c>
      <c r="I8" s="103">
        <f t="shared" si="0"/>
        <v>12000</v>
      </c>
    </row>
    <row r="9" spans="1:9" s="152" customFormat="1" ht="20.100000000000001" customHeight="1" x14ac:dyDescent="0.3">
      <c r="A9" s="98">
        <v>3</v>
      </c>
      <c r="B9" s="99" t="s">
        <v>140</v>
      </c>
      <c r="C9" s="100" t="s">
        <v>141</v>
      </c>
      <c r="D9" s="101">
        <v>16000</v>
      </c>
      <c r="E9" s="102">
        <v>1</v>
      </c>
      <c r="F9" s="104">
        <v>1</v>
      </c>
      <c r="G9" s="103">
        <f t="shared" si="1"/>
        <v>16000</v>
      </c>
      <c r="H9" s="103">
        <f t="shared" si="2"/>
        <v>16000</v>
      </c>
      <c r="I9" s="103">
        <f t="shared" si="0"/>
        <v>32000</v>
      </c>
    </row>
    <row r="10" spans="1:9" s="152" customFormat="1" ht="20.100000000000001" customHeight="1" x14ac:dyDescent="0.3">
      <c r="A10" s="98">
        <v>4</v>
      </c>
      <c r="B10" s="99" t="s">
        <v>142</v>
      </c>
      <c r="C10" s="100" t="s">
        <v>141</v>
      </c>
      <c r="D10" s="101">
        <v>14000</v>
      </c>
      <c r="E10" s="102">
        <v>1</v>
      </c>
      <c r="F10" s="104">
        <v>1</v>
      </c>
      <c r="G10" s="103">
        <f t="shared" si="1"/>
        <v>14000</v>
      </c>
      <c r="H10" s="103">
        <f t="shared" si="2"/>
        <v>14000</v>
      </c>
      <c r="I10" s="103">
        <f t="shared" si="0"/>
        <v>28000</v>
      </c>
    </row>
    <row r="11" spans="1:9" s="152" customFormat="1" ht="20.100000000000001" customHeight="1" x14ac:dyDescent="0.3">
      <c r="A11" s="98">
        <v>5</v>
      </c>
      <c r="B11" s="99" t="s">
        <v>143</v>
      </c>
      <c r="C11" s="100" t="s">
        <v>144</v>
      </c>
      <c r="D11" s="101">
        <v>12000</v>
      </c>
      <c r="E11" s="102">
        <v>1</v>
      </c>
      <c r="F11" s="104">
        <v>1</v>
      </c>
      <c r="G11" s="103">
        <f t="shared" si="1"/>
        <v>12000</v>
      </c>
      <c r="H11" s="103">
        <f t="shared" si="2"/>
        <v>12000</v>
      </c>
      <c r="I11" s="103">
        <f t="shared" si="0"/>
        <v>24000</v>
      </c>
    </row>
    <row r="12" spans="1:9" s="66" customFormat="1" ht="20.100000000000001" customHeight="1" x14ac:dyDescent="0.3">
      <c r="A12" s="98">
        <v>6</v>
      </c>
      <c r="B12" s="99" t="s">
        <v>145</v>
      </c>
      <c r="C12" s="100" t="s">
        <v>146</v>
      </c>
      <c r="D12" s="101">
        <v>1800000</v>
      </c>
      <c r="E12" s="102">
        <v>0.09</v>
      </c>
      <c r="F12" s="104"/>
      <c r="G12" s="103">
        <f t="shared" si="1"/>
        <v>162000</v>
      </c>
      <c r="H12" s="103">
        <f t="shared" si="2"/>
        <v>0</v>
      </c>
      <c r="I12" s="103">
        <f t="shared" si="0"/>
        <v>162000</v>
      </c>
    </row>
    <row r="13" spans="1:9" s="66" customFormat="1" ht="20.100000000000001" customHeight="1" x14ac:dyDescent="0.3">
      <c r="A13" s="98">
        <v>7</v>
      </c>
      <c r="B13" s="99" t="s">
        <v>147</v>
      </c>
      <c r="C13" s="100" t="s">
        <v>146</v>
      </c>
      <c r="D13" s="101">
        <v>1400000</v>
      </c>
      <c r="E13" s="102">
        <v>0.12</v>
      </c>
      <c r="F13" s="104"/>
      <c r="G13" s="103">
        <f t="shared" si="1"/>
        <v>168000</v>
      </c>
      <c r="H13" s="103">
        <f t="shared" si="2"/>
        <v>0</v>
      </c>
      <c r="I13" s="103">
        <f t="shared" si="0"/>
        <v>168000</v>
      </c>
    </row>
    <row r="14" spans="1:9" s="66" customFormat="1" ht="20.100000000000001" customHeight="1" x14ac:dyDescent="0.3">
      <c r="A14" s="98">
        <v>8</v>
      </c>
      <c r="B14" s="99" t="s">
        <v>148</v>
      </c>
      <c r="C14" s="100" t="s">
        <v>141</v>
      </c>
      <c r="D14" s="101">
        <v>11000</v>
      </c>
      <c r="E14" s="102">
        <v>2</v>
      </c>
      <c r="F14" s="104">
        <v>1</v>
      </c>
      <c r="G14" s="103">
        <f t="shared" si="1"/>
        <v>22000</v>
      </c>
      <c r="H14" s="103">
        <f t="shared" si="2"/>
        <v>11000</v>
      </c>
      <c r="I14" s="103">
        <f t="shared" si="0"/>
        <v>33000</v>
      </c>
    </row>
    <row r="15" spans="1:9" s="66" customFormat="1" ht="20.100000000000001" customHeight="1" x14ac:dyDescent="0.3">
      <c r="A15" s="98">
        <v>9</v>
      </c>
      <c r="B15" s="99" t="s">
        <v>149</v>
      </c>
      <c r="C15" s="100" t="s">
        <v>150</v>
      </c>
      <c r="D15" s="101">
        <v>14000</v>
      </c>
      <c r="E15" s="102">
        <v>1</v>
      </c>
      <c r="F15" s="104">
        <v>1</v>
      </c>
      <c r="G15" s="103">
        <f t="shared" si="1"/>
        <v>14000</v>
      </c>
      <c r="H15" s="103">
        <f t="shared" si="2"/>
        <v>14000</v>
      </c>
      <c r="I15" s="103">
        <f t="shared" si="0"/>
        <v>28000</v>
      </c>
    </row>
    <row r="16" spans="1:9" s="66" customFormat="1" ht="20.100000000000001" customHeight="1" x14ac:dyDescent="0.3">
      <c r="A16" s="98">
        <v>10</v>
      </c>
      <c r="B16" s="99" t="s">
        <v>151</v>
      </c>
      <c r="C16" s="100" t="s">
        <v>61</v>
      </c>
      <c r="D16" s="101">
        <v>18000</v>
      </c>
      <c r="E16" s="102">
        <v>1</v>
      </c>
      <c r="F16" s="104">
        <v>1</v>
      </c>
      <c r="G16" s="103">
        <f t="shared" si="1"/>
        <v>18000</v>
      </c>
      <c r="H16" s="103">
        <f t="shared" si="2"/>
        <v>18000</v>
      </c>
      <c r="I16" s="103">
        <f t="shared" si="0"/>
        <v>36000</v>
      </c>
    </row>
    <row r="17" spans="1:9" s="66" customFormat="1" ht="20.100000000000001" customHeight="1" x14ac:dyDescent="0.3">
      <c r="A17" s="98">
        <v>11</v>
      </c>
      <c r="B17" s="99" t="s">
        <v>152</v>
      </c>
      <c r="C17" s="100" t="s">
        <v>153</v>
      </c>
      <c r="D17" s="101">
        <v>75000</v>
      </c>
      <c r="E17" s="102">
        <v>0.5</v>
      </c>
      <c r="F17" s="104">
        <v>0.5</v>
      </c>
      <c r="G17" s="103">
        <f t="shared" si="1"/>
        <v>37500</v>
      </c>
      <c r="H17" s="103">
        <f t="shared" si="2"/>
        <v>37500</v>
      </c>
      <c r="I17" s="103">
        <f t="shared" si="0"/>
        <v>75000</v>
      </c>
    </row>
    <row r="18" spans="1:9" s="66" customFormat="1" ht="20.100000000000001" customHeight="1" x14ac:dyDescent="0.3">
      <c r="A18" s="98">
        <v>12</v>
      </c>
      <c r="B18" s="99" t="s">
        <v>154</v>
      </c>
      <c r="C18" s="100" t="s">
        <v>153</v>
      </c>
      <c r="D18" s="101">
        <v>185000</v>
      </c>
      <c r="E18" s="102">
        <v>0.3</v>
      </c>
      <c r="F18" s="104"/>
      <c r="G18" s="103">
        <f t="shared" si="1"/>
        <v>55500</v>
      </c>
      <c r="H18" s="103">
        <f t="shared" si="2"/>
        <v>0</v>
      </c>
      <c r="I18" s="103">
        <f t="shared" si="0"/>
        <v>55500</v>
      </c>
    </row>
    <row r="19" spans="1:9" s="66" customFormat="1" ht="20.100000000000001" customHeight="1" x14ac:dyDescent="0.3">
      <c r="A19" s="98">
        <v>13</v>
      </c>
      <c r="B19" s="99" t="s">
        <v>155</v>
      </c>
      <c r="C19" s="100" t="s">
        <v>146</v>
      </c>
      <c r="D19" s="101">
        <v>9000</v>
      </c>
      <c r="E19" s="102">
        <v>0.5</v>
      </c>
      <c r="F19" s="104"/>
      <c r="G19" s="103">
        <f t="shared" si="1"/>
        <v>4500</v>
      </c>
      <c r="H19" s="103">
        <f t="shared" si="2"/>
        <v>0</v>
      </c>
      <c r="I19" s="103">
        <f t="shared" si="0"/>
        <v>4500</v>
      </c>
    </row>
    <row r="20" spans="1:9" s="66" customFormat="1" ht="20.100000000000001" customHeight="1" x14ac:dyDescent="0.3">
      <c r="A20" s="98">
        <v>14</v>
      </c>
      <c r="B20" s="99" t="s">
        <v>156</v>
      </c>
      <c r="C20" s="100" t="s">
        <v>146</v>
      </c>
      <c r="D20" s="101">
        <v>5000</v>
      </c>
      <c r="E20" s="102">
        <v>0.5</v>
      </c>
      <c r="F20" s="104"/>
      <c r="G20" s="103">
        <f t="shared" si="1"/>
        <v>2500</v>
      </c>
      <c r="H20" s="103">
        <f t="shared" si="2"/>
        <v>0</v>
      </c>
      <c r="I20" s="103">
        <f t="shared" si="0"/>
        <v>2500</v>
      </c>
    </row>
    <row r="21" spans="1:9" s="66" customFormat="1" ht="20.100000000000001" customHeight="1" x14ac:dyDescent="0.3">
      <c r="A21" s="98">
        <v>15</v>
      </c>
      <c r="B21" s="99" t="s">
        <v>157</v>
      </c>
      <c r="C21" s="100" t="s">
        <v>158</v>
      </c>
      <c r="D21" s="101">
        <v>1000</v>
      </c>
      <c r="E21" s="103"/>
      <c r="F21" s="104">
        <v>1</v>
      </c>
      <c r="G21" s="103">
        <f t="shared" si="1"/>
        <v>0</v>
      </c>
      <c r="H21" s="103">
        <f t="shared" si="2"/>
        <v>1000</v>
      </c>
      <c r="I21" s="103">
        <f t="shared" si="0"/>
        <v>1000</v>
      </c>
    </row>
    <row r="22" spans="1:9" ht="20.100000000000001" customHeight="1" x14ac:dyDescent="0.3">
      <c r="A22" s="218" t="s">
        <v>159</v>
      </c>
      <c r="B22" s="218"/>
      <c r="C22" s="218"/>
      <c r="D22" s="44"/>
      <c r="E22" s="44"/>
      <c r="F22" s="44"/>
      <c r="G22" s="44">
        <f>ROUND((SUM(G7:G21)*1.08),0)</f>
        <v>613440</v>
      </c>
      <c r="H22" s="44">
        <f>ROUND((SUM(H7:H21)*1.08),0)</f>
        <v>133380</v>
      </c>
      <c r="I22" s="44">
        <f>SUM(G22:H22)</f>
        <v>746820</v>
      </c>
    </row>
    <row r="23" spans="1:9" ht="21.75" customHeight="1" x14ac:dyDescent="0.3">
      <c r="A23" s="210" t="s">
        <v>50</v>
      </c>
      <c r="B23" s="259"/>
      <c r="C23" s="259"/>
      <c r="D23" s="259"/>
      <c r="E23" s="259"/>
      <c r="F23" s="259"/>
      <c r="G23" s="262">
        <f>G22+H22</f>
        <v>746820</v>
      </c>
      <c r="H23" s="263"/>
      <c r="I23" s="153"/>
    </row>
    <row r="24" spans="1:9" ht="40.5" customHeight="1" x14ac:dyDescent="0.3">
      <c r="A24" s="85"/>
      <c r="G24" s="83"/>
    </row>
    <row r="25" spans="1:9" ht="29.25" customHeight="1" x14ac:dyDescent="0.3">
      <c r="A25" s="221" t="s">
        <v>160</v>
      </c>
      <c r="B25" s="221"/>
      <c r="C25" s="221"/>
      <c r="D25" s="221"/>
      <c r="E25" s="221"/>
      <c r="F25" s="105"/>
      <c r="G25" s="105"/>
      <c r="H25" s="105"/>
    </row>
    <row r="26" spans="1:9" ht="20.25" customHeight="1" x14ac:dyDescent="0.3">
      <c r="A26" s="264" t="s">
        <v>86</v>
      </c>
      <c r="B26" s="203" t="s">
        <v>87</v>
      </c>
      <c r="C26" s="265" t="s">
        <v>88</v>
      </c>
      <c r="D26" s="266"/>
      <c r="E26" s="214" t="s">
        <v>134</v>
      </c>
      <c r="F26" s="214"/>
      <c r="G26" s="41"/>
      <c r="H26" s="41"/>
    </row>
    <row r="27" spans="1:9" x14ac:dyDescent="0.3">
      <c r="A27" s="264"/>
      <c r="B27" s="203"/>
      <c r="C27" s="128" t="s">
        <v>12</v>
      </c>
      <c r="D27" s="128" t="s">
        <v>105</v>
      </c>
      <c r="E27" s="128" t="s">
        <v>12</v>
      </c>
      <c r="F27" s="128" t="s">
        <v>13</v>
      </c>
      <c r="G27" s="41"/>
      <c r="H27" s="41"/>
    </row>
    <row r="28" spans="1:9" s="76" customFormat="1" x14ac:dyDescent="0.3">
      <c r="A28" s="73" t="s">
        <v>91</v>
      </c>
      <c r="B28" s="74" t="s">
        <v>92</v>
      </c>
      <c r="C28" s="73" t="s">
        <v>14</v>
      </c>
      <c r="D28" s="74" t="s">
        <v>15</v>
      </c>
      <c r="E28" s="73" t="s">
        <v>93</v>
      </c>
      <c r="F28" s="74" t="s">
        <v>94</v>
      </c>
    </row>
    <row r="29" spans="1:9" ht="21" customHeight="1" x14ac:dyDescent="0.3">
      <c r="A29" s="77" t="s">
        <v>91</v>
      </c>
      <c r="B29" s="90" t="s">
        <v>95</v>
      </c>
      <c r="C29" s="91">
        <v>8.51</v>
      </c>
      <c r="D29" s="106"/>
      <c r="E29" s="107">
        <f>ROUND(($G$22*C29/100),0)</f>
        <v>52204</v>
      </c>
      <c r="F29" s="107">
        <f>ROUND(($H$22*D29/100),0)</f>
        <v>0</v>
      </c>
      <c r="G29" s="41"/>
      <c r="H29" s="41"/>
    </row>
    <row r="30" spans="1:9" ht="45" x14ac:dyDescent="0.3">
      <c r="A30" s="77" t="s">
        <v>92</v>
      </c>
      <c r="B30" s="92" t="s">
        <v>96</v>
      </c>
      <c r="C30" s="91">
        <v>29.81</v>
      </c>
      <c r="D30" s="106">
        <v>100</v>
      </c>
      <c r="E30" s="107">
        <f t="shared" ref="E30:E33" si="3">ROUND(($G$22*C30/100),0)</f>
        <v>182866</v>
      </c>
      <c r="F30" s="107">
        <f t="shared" ref="F30:F33" si="4">ROUND(($H$22*D30/100),0)</f>
        <v>133380</v>
      </c>
      <c r="G30" s="41"/>
      <c r="H30" s="41"/>
    </row>
    <row r="31" spans="1:9" ht="45" x14ac:dyDescent="0.3">
      <c r="A31" s="77" t="s">
        <v>14</v>
      </c>
      <c r="B31" s="90" t="s">
        <v>41</v>
      </c>
      <c r="C31" s="91">
        <v>51.49</v>
      </c>
      <c r="D31" s="106"/>
      <c r="E31" s="107">
        <f t="shared" si="3"/>
        <v>315860</v>
      </c>
      <c r="F31" s="107">
        <f t="shared" si="4"/>
        <v>0</v>
      </c>
      <c r="G31" s="41"/>
      <c r="H31" s="41"/>
    </row>
    <row r="32" spans="1:9" ht="42.75" customHeight="1" x14ac:dyDescent="0.3">
      <c r="A32" s="77" t="s">
        <v>15</v>
      </c>
      <c r="B32" s="90" t="s">
        <v>97</v>
      </c>
      <c r="C32" s="91">
        <v>8.1300000000000008</v>
      </c>
      <c r="D32" s="128"/>
      <c r="E32" s="107">
        <f>ROUND(($G$22*C32/100),0)</f>
        <v>49873</v>
      </c>
      <c r="F32" s="107">
        <f t="shared" si="4"/>
        <v>0</v>
      </c>
      <c r="G32" s="41"/>
      <c r="H32" s="41"/>
    </row>
    <row r="33" spans="1:8" ht="36" customHeight="1" x14ac:dyDescent="0.3">
      <c r="A33" s="77" t="s">
        <v>93</v>
      </c>
      <c r="B33" s="90" t="s">
        <v>98</v>
      </c>
      <c r="C33" s="91">
        <v>2.06</v>
      </c>
      <c r="D33" s="128"/>
      <c r="E33" s="107">
        <f t="shared" si="3"/>
        <v>12637</v>
      </c>
      <c r="F33" s="107">
        <f t="shared" si="4"/>
        <v>0</v>
      </c>
      <c r="G33" s="41"/>
      <c r="H33" s="41"/>
    </row>
    <row r="34" spans="1:8" ht="23.25" customHeight="1" x14ac:dyDescent="0.3">
      <c r="A34" s="192" t="s">
        <v>161</v>
      </c>
      <c r="B34" s="194"/>
      <c r="C34" s="80">
        <f>SUM(C29:C33)</f>
        <v>100</v>
      </c>
      <c r="D34" s="80">
        <f>SUM(D29:D33)</f>
        <v>100</v>
      </c>
      <c r="E34" s="108">
        <f>SUM(E29:E33)</f>
        <v>613440</v>
      </c>
      <c r="F34" s="108">
        <f>SUM(F29:F33)</f>
        <v>133380</v>
      </c>
      <c r="G34" s="41"/>
      <c r="H34" s="41"/>
    </row>
    <row r="35" spans="1:8" ht="23.25" customHeight="1" x14ac:dyDescent="0.3">
      <c r="A35" s="210" t="s">
        <v>50</v>
      </c>
      <c r="B35" s="211"/>
      <c r="C35" s="95"/>
      <c r="D35" s="95"/>
      <c r="E35" s="260">
        <f>E34+F34</f>
        <v>746820</v>
      </c>
      <c r="F35" s="261"/>
    </row>
    <row r="36" spans="1:8" x14ac:dyDescent="0.3">
      <c r="A36" s="84"/>
      <c r="B36" s="85"/>
      <c r="C36" s="86"/>
    </row>
    <row r="37" spans="1:8" x14ac:dyDescent="0.3">
      <c r="A37" s="84"/>
      <c r="B37" s="85"/>
      <c r="C37" s="86"/>
    </row>
    <row r="38" spans="1:8" x14ac:dyDescent="0.3">
      <c r="A38" s="84"/>
      <c r="B38" s="85"/>
      <c r="C38" s="86"/>
    </row>
    <row r="39" spans="1:8" x14ac:dyDescent="0.3">
      <c r="A39" s="84"/>
      <c r="B39" s="85"/>
      <c r="C39" s="86"/>
    </row>
  </sheetData>
  <mergeCells count="20">
    <mergeCell ref="A1:I1"/>
    <mergeCell ref="A2:I2"/>
    <mergeCell ref="F3:H3"/>
    <mergeCell ref="A4:A5"/>
    <mergeCell ref="B4:B5"/>
    <mergeCell ref="C4:C5"/>
    <mergeCell ref="D4:D5"/>
    <mergeCell ref="E4:F4"/>
    <mergeCell ref="G4:H4"/>
    <mergeCell ref="G23:H23"/>
    <mergeCell ref="A25:E25"/>
    <mergeCell ref="A26:A27"/>
    <mergeCell ref="B26:B27"/>
    <mergeCell ref="C26:D26"/>
    <mergeCell ref="E26:F26"/>
    <mergeCell ref="A34:B34"/>
    <mergeCell ref="A35:B35"/>
    <mergeCell ref="E35:F35"/>
    <mergeCell ref="A22:C22"/>
    <mergeCell ref="A23:F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tabSelected="1" topLeftCell="A13" workbookViewId="0">
      <selection activeCell="D22" sqref="D22"/>
    </sheetView>
  </sheetViews>
  <sheetFormatPr defaultRowHeight="15" x14ac:dyDescent="0.25"/>
  <cols>
    <col min="1" max="1" width="4" style="123" bestFit="1" customWidth="1"/>
    <col min="2" max="2" width="20.21875" style="109" customWidth="1"/>
    <col min="3" max="3" width="3" style="109" customWidth="1"/>
    <col min="4" max="4" width="8.44140625" style="109" customWidth="1"/>
    <col min="5" max="5" width="7.5546875" style="124" customWidth="1"/>
    <col min="6" max="6" width="6.109375" style="124" customWidth="1"/>
    <col min="7" max="7" width="7.21875" style="124" customWidth="1"/>
    <col min="8" max="8" width="8" style="124" customWidth="1"/>
    <col min="9" max="9" width="9.109375" style="124" customWidth="1"/>
    <col min="10" max="10" width="11.109375" style="124" customWidth="1"/>
    <col min="11" max="11" width="7.6640625" style="124" customWidth="1"/>
    <col min="12" max="12" width="8.109375" style="125" customWidth="1"/>
    <col min="13" max="13" width="9.33203125" style="125" customWidth="1"/>
    <col min="14" max="14" width="8.33203125" style="125" customWidth="1"/>
    <col min="15" max="15" width="11.33203125" style="109" bestFit="1" customWidth="1"/>
    <col min="16" max="16" width="8.88671875" style="109"/>
    <col min="17" max="18" width="10.21875" style="109" bestFit="1" customWidth="1"/>
    <col min="19" max="257" width="8.88671875" style="109"/>
    <col min="258" max="258" width="4" style="109" bestFit="1" customWidth="1"/>
    <col min="259" max="259" width="37.88671875" style="109" customWidth="1"/>
    <col min="260" max="260" width="9.88671875" style="109" customWidth="1"/>
    <col min="261" max="261" width="8.21875" style="109" customWidth="1"/>
    <col min="262" max="262" width="9" style="109" customWidth="1"/>
    <col min="263" max="264" width="8.6640625" style="109" customWidth="1"/>
    <col min="265" max="265" width="9.6640625" style="109" customWidth="1"/>
    <col min="266" max="266" width="10" style="109" customWidth="1"/>
    <col min="267" max="267" width="9.109375" style="109" customWidth="1"/>
    <col min="268" max="268" width="9.44140625" style="109" customWidth="1"/>
    <col min="269" max="269" width="11" style="109" customWidth="1"/>
    <col min="270" max="270" width="10.109375" style="109" customWidth="1"/>
    <col min="271" max="271" width="11.33203125" style="109" bestFit="1" customWidth="1"/>
    <col min="272" max="272" width="8.88671875" style="109"/>
    <col min="273" max="274" width="10.21875" style="109" bestFit="1" customWidth="1"/>
    <col min="275" max="513" width="8.88671875" style="109"/>
    <col min="514" max="514" width="4" style="109" bestFit="1" customWidth="1"/>
    <col min="515" max="515" width="37.88671875" style="109" customWidth="1"/>
    <col min="516" max="516" width="9.88671875" style="109" customWidth="1"/>
    <col min="517" max="517" width="8.21875" style="109" customWidth="1"/>
    <col min="518" max="518" width="9" style="109" customWidth="1"/>
    <col min="519" max="520" width="8.6640625" style="109" customWidth="1"/>
    <col min="521" max="521" width="9.6640625" style="109" customWidth="1"/>
    <col min="522" max="522" width="10" style="109" customWidth="1"/>
    <col min="523" max="523" width="9.109375" style="109" customWidth="1"/>
    <col min="524" max="524" width="9.44140625" style="109" customWidth="1"/>
    <col min="525" max="525" width="11" style="109" customWidth="1"/>
    <col min="526" max="526" width="10.109375" style="109" customWidth="1"/>
    <col min="527" max="527" width="11.33203125" style="109" bestFit="1" customWidth="1"/>
    <col min="528" max="528" width="8.88671875" style="109"/>
    <col min="529" max="530" width="10.21875" style="109" bestFit="1" customWidth="1"/>
    <col min="531" max="769" width="8.88671875" style="109"/>
    <col min="770" max="770" width="4" style="109" bestFit="1" customWidth="1"/>
    <col min="771" max="771" width="37.88671875" style="109" customWidth="1"/>
    <col min="772" max="772" width="9.88671875" style="109" customWidth="1"/>
    <col min="773" max="773" width="8.21875" style="109" customWidth="1"/>
    <col min="774" max="774" width="9" style="109" customWidth="1"/>
    <col min="775" max="776" width="8.6640625" style="109" customWidth="1"/>
    <col min="777" max="777" width="9.6640625" style="109" customWidth="1"/>
    <col min="778" max="778" width="10" style="109" customWidth="1"/>
    <col min="779" max="779" width="9.109375" style="109" customWidth="1"/>
    <col min="780" max="780" width="9.44140625" style="109" customWidth="1"/>
    <col min="781" max="781" width="11" style="109" customWidth="1"/>
    <col min="782" max="782" width="10.109375" style="109" customWidth="1"/>
    <col min="783" max="783" width="11.33203125" style="109" bestFit="1" customWidth="1"/>
    <col min="784" max="784" width="8.88671875" style="109"/>
    <col min="785" max="786" width="10.21875" style="109" bestFit="1" customWidth="1"/>
    <col min="787" max="1025" width="8.88671875" style="109"/>
    <col min="1026" max="1026" width="4" style="109" bestFit="1" customWidth="1"/>
    <col min="1027" max="1027" width="37.88671875" style="109" customWidth="1"/>
    <col min="1028" max="1028" width="9.88671875" style="109" customWidth="1"/>
    <col min="1029" max="1029" width="8.21875" style="109" customWidth="1"/>
    <col min="1030" max="1030" width="9" style="109" customWidth="1"/>
    <col min="1031" max="1032" width="8.6640625" style="109" customWidth="1"/>
    <col min="1033" max="1033" width="9.6640625" style="109" customWidth="1"/>
    <col min="1034" max="1034" width="10" style="109" customWidth="1"/>
    <col min="1035" max="1035" width="9.109375" style="109" customWidth="1"/>
    <col min="1036" max="1036" width="9.44140625" style="109" customWidth="1"/>
    <col min="1037" max="1037" width="11" style="109" customWidth="1"/>
    <col min="1038" max="1038" width="10.109375" style="109" customWidth="1"/>
    <col min="1039" max="1039" width="11.33203125" style="109" bestFit="1" customWidth="1"/>
    <col min="1040" max="1040" width="8.88671875" style="109"/>
    <col min="1041" max="1042" width="10.21875" style="109" bestFit="1" customWidth="1"/>
    <col min="1043" max="1281" width="8.88671875" style="109"/>
    <col min="1282" max="1282" width="4" style="109" bestFit="1" customWidth="1"/>
    <col min="1283" max="1283" width="37.88671875" style="109" customWidth="1"/>
    <col min="1284" max="1284" width="9.88671875" style="109" customWidth="1"/>
    <col min="1285" max="1285" width="8.21875" style="109" customWidth="1"/>
    <col min="1286" max="1286" width="9" style="109" customWidth="1"/>
    <col min="1287" max="1288" width="8.6640625" style="109" customWidth="1"/>
    <col min="1289" max="1289" width="9.6640625" style="109" customWidth="1"/>
    <col min="1290" max="1290" width="10" style="109" customWidth="1"/>
    <col min="1291" max="1291" width="9.109375" style="109" customWidth="1"/>
    <col min="1292" max="1292" width="9.44140625" style="109" customWidth="1"/>
    <col min="1293" max="1293" width="11" style="109" customWidth="1"/>
    <col min="1294" max="1294" width="10.109375" style="109" customWidth="1"/>
    <col min="1295" max="1295" width="11.33203125" style="109" bestFit="1" customWidth="1"/>
    <col min="1296" max="1296" width="8.88671875" style="109"/>
    <col min="1297" max="1298" width="10.21875" style="109" bestFit="1" customWidth="1"/>
    <col min="1299" max="1537" width="8.88671875" style="109"/>
    <col min="1538" max="1538" width="4" style="109" bestFit="1" customWidth="1"/>
    <col min="1539" max="1539" width="37.88671875" style="109" customWidth="1"/>
    <col min="1540" max="1540" width="9.88671875" style="109" customWidth="1"/>
    <col min="1541" max="1541" width="8.21875" style="109" customWidth="1"/>
    <col min="1542" max="1542" width="9" style="109" customWidth="1"/>
    <col min="1543" max="1544" width="8.6640625" style="109" customWidth="1"/>
    <col min="1545" max="1545" width="9.6640625" style="109" customWidth="1"/>
    <col min="1546" max="1546" width="10" style="109" customWidth="1"/>
    <col min="1547" max="1547" width="9.109375" style="109" customWidth="1"/>
    <col min="1548" max="1548" width="9.44140625" style="109" customWidth="1"/>
    <col min="1549" max="1549" width="11" style="109" customWidth="1"/>
    <col min="1550" max="1550" width="10.109375" style="109" customWidth="1"/>
    <col min="1551" max="1551" width="11.33203125" style="109" bestFit="1" customWidth="1"/>
    <col min="1552" max="1552" width="8.88671875" style="109"/>
    <col min="1553" max="1554" width="10.21875" style="109" bestFit="1" customWidth="1"/>
    <col min="1555" max="1793" width="8.88671875" style="109"/>
    <col min="1794" max="1794" width="4" style="109" bestFit="1" customWidth="1"/>
    <col min="1795" max="1795" width="37.88671875" style="109" customWidth="1"/>
    <col min="1796" max="1796" width="9.88671875" style="109" customWidth="1"/>
    <col min="1797" max="1797" width="8.21875" style="109" customWidth="1"/>
    <col min="1798" max="1798" width="9" style="109" customWidth="1"/>
    <col min="1799" max="1800" width="8.6640625" style="109" customWidth="1"/>
    <col min="1801" max="1801" width="9.6640625" style="109" customWidth="1"/>
    <col min="1802" max="1802" width="10" style="109" customWidth="1"/>
    <col min="1803" max="1803" width="9.109375" style="109" customWidth="1"/>
    <col min="1804" max="1804" width="9.44140625" style="109" customWidth="1"/>
    <col min="1805" max="1805" width="11" style="109" customWidth="1"/>
    <col min="1806" max="1806" width="10.109375" style="109" customWidth="1"/>
    <col min="1807" max="1807" width="11.33203125" style="109" bestFit="1" customWidth="1"/>
    <col min="1808" max="1808" width="8.88671875" style="109"/>
    <col min="1809" max="1810" width="10.21875" style="109" bestFit="1" customWidth="1"/>
    <col min="1811" max="2049" width="8.88671875" style="109"/>
    <col min="2050" max="2050" width="4" style="109" bestFit="1" customWidth="1"/>
    <col min="2051" max="2051" width="37.88671875" style="109" customWidth="1"/>
    <col min="2052" max="2052" width="9.88671875" style="109" customWidth="1"/>
    <col min="2053" max="2053" width="8.21875" style="109" customWidth="1"/>
    <col min="2054" max="2054" width="9" style="109" customWidth="1"/>
    <col min="2055" max="2056" width="8.6640625" style="109" customWidth="1"/>
    <col min="2057" max="2057" width="9.6640625" style="109" customWidth="1"/>
    <col min="2058" max="2058" width="10" style="109" customWidth="1"/>
    <col min="2059" max="2059" width="9.109375" style="109" customWidth="1"/>
    <col min="2060" max="2060" width="9.44140625" style="109" customWidth="1"/>
    <col min="2061" max="2061" width="11" style="109" customWidth="1"/>
    <col min="2062" max="2062" width="10.109375" style="109" customWidth="1"/>
    <col min="2063" max="2063" width="11.33203125" style="109" bestFit="1" customWidth="1"/>
    <col min="2064" max="2064" width="8.88671875" style="109"/>
    <col min="2065" max="2066" width="10.21875" style="109" bestFit="1" customWidth="1"/>
    <col min="2067" max="2305" width="8.88671875" style="109"/>
    <col min="2306" max="2306" width="4" style="109" bestFit="1" customWidth="1"/>
    <col min="2307" max="2307" width="37.88671875" style="109" customWidth="1"/>
    <col min="2308" max="2308" width="9.88671875" style="109" customWidth="1"/>
    <col min="2309" max="2309" width="8.21875" style="109" customWidth="1"/>
    <col min="2310" max="2310" width="9" style="109" customWidth="1"/>
    <col min="2311" max="2312" width="8.6640625" style="109" customWidth="1"/>
    <col min="2313" max="2313" width="9.6640625" style="109" customWidth="1"/>
    <col min="2314" max="2314" width="10" style="109" customWidth="1"/>
    <col min="2315" max="2315" width="9.109375" style="109" customWidth="1"/>
    <col min="2316" max="2316" width="9.44140625" style="109" customWidth="1"/>
    <col min="2317" max="2317" width="11" style="109" customWidth="1"/>
    <col min="2318" max="2318" width="10.109375" style="109" customWidth="1"/>
    <col min="2319" max="2319" width="11.33203125" style="109" bestFit="1" customWidth="1"/>
    <col min="2320" max="2320" width="8.88671875" style="109"/>
    <col min="2321" max="2322" width="10.21875" style="109" bestFit="1" customWidth="1"/>
    <col min="2323" max="2561" width="8.88671875" style="109"/>
    <col min="2562" max="2562" width="4" style="109" bestFit="1" customWidth="1"/>
    <col min="2563" max="2563" width="37.88671875" style="109" customWidth="1"/>
    <col min="2564" max="2564" width="9.88671875" style="109" customWidth="1"/>
    <col min="2565" max="2565" width="8.21875" style="109" customWidth="1"/>
    <col min="2566" max="2566" width="9" style="109" customWidth="1"/>
    <col min="2567" max="2568" width="8.6640625" style="109" customWidth="1"/>
    <col min="2569" max="2569" width="9.6640625" style="109" customWidth="1"/>
    <col min="2570" max="2570" width="10" style="109" customWidth="1"/>
    <col min="2571" max="2571" width="9.109375" style="109" customWidth="1"/>
    <col min="2572" max="2572" width="9.44140625" style="109" customWidth="1"/>
    <col min="2573" max="2573" width="11" style="109" customWidth="1"/>
    <col min="2574" max="2574" width="10.109375" style="109" customWidth="1"/>
    <col min="2575" max="2575" width="11.33203125" style="109" bestFit="1" customWidth="1"/>
    <col min="2576" max="2576" width="8.88671875" style="109"/>
    <col min="2577" max="2578" width="10.21875" style="109" bestFit="1" customWidth="1"/>
    <col min="2579" max="2817" width="8.88671875" style="109"/>
    <col min="2818" max="2818" width="4" style="109" bestFit="1" customWidth="1"/>
    <col min="2819" max="2819" width="37.88671875" style="109" customWidth="1"/>
    <col min="2820" max="2820" width="9.88671875" style="109" customWidth="1"/>
    <col min="2821" max="2821" width="8.21875" style="109" customWidth="1"/>
    <col min="2822" max="2822" width="9" style="109" customWidth="1"/>
    <col min="2823" max="2824" width="8.6640625" style="109" customWidth="1"/>
    <col min="2825" max="2825" width="9.6640625" style="109" customWidth="1"/>
    <col min="2826" max="2826" width="10" style="109" customWidth="1"/>
    <col min="2827" max="2827" width="9.109375" style="109" customWidth="1"/>
    <col min="2828" max="2828" width="9.44140625" style="109" customWidth="1"/>
    <col min="2829" max="2829" width="11" style="109" customWidth="1"/>
    <col min="2830" max="2830" width="10.109375" style="109" customWidth="1"/>
    <col min="2831" max="2831" width="11.33203125" style="109" bestFit="1" customWidth="1"/>
    <col min="2832" max="2832" width="8.88671875" style="109"/>
    <col min="2833" max="2834" width="10.21875" style="109" bestFit="1" customWidth="1"/>
    <col min="2835" max="3073" width="8.88671875" style="109"/>
    <col min="3074" max="3074" width="4" style="109" bestFit="1" customWidth="1"/>
    <col min="3075" max="3075" width="37.88671875" style="109" customWidth="1"/>
    <col min="3076" max="3076" width="9.88671875" style="109" customWidth="1"/>
    <col min="3077" max="3077" width="8.21875" style="109" customWidth="1"/>
    <col min="3078" max="3078" width="9" style="109" customWidth="1"/>
    <col min="3079" max="3080" width="8.6640625" style="109" customWidth="1"/>
    <col min="3081" max="3081" width="9.6640625" style="109" customWidth="1"/>
    <col min="3082" max="3082" width="10" style="109" customWidth="1"/>
    <col min="3083" max="3083" width="9.109375" style="109" customWidth="1"/>
    <col min="3084" max="3084" width="9.44140625" style="109" customWidth="1"/>
    <col min="3085" max="3085" width="11" style="109" customWidth="1"/>
    <col min="3086" max="3086" width="10.109375" style="109" customWidth="1"/>
    <col min="3087" max="3087" width="11.33203125" style="109" bestFit="1" customWidth="1"/>
    <col min="3088" max="3088" width="8.88671875" style="109"/>
    <col min="3089" max="3090" width="10.21875" style="109" bestFit="1" customWidth="1"/>
    <col min="3091" max="3329" width="8.88671875" style="109"/>
    <col min="3330" max="3330" width="4" style="109" bestFit="1" customWidth="1"/>
    <col min="3331" max="3331" width="37.88671875" style="109" customWidth="1"/>
    <col min="3332" max="3332" width="9.88671875" style="109" customWidth="1"/>
    <col min="3333" max="3333" width="8.21875" style="109" customWidth="1"/>
    <col min="3334" max="3334" width="9" style="109" customWidth="1"/>
    <col min="3335" max="3336" width="8.6640625" style="109" customWidth="1"/>
    <col min="3337" max="3337" width="9.6640625" style="109" customWidth="1"/>
    <col min="3338" max="3338" width="10" style="109" customWidth="1"/>
    <col min="3339" max="3339" width="9.109375" style="109" customWidth="1"/>
    <col min="3340" max="3340" width="9.44140625" style="109" customWidth="1"/>
    <col min="3341" max="3341" width="11" style="109" customWidth="1"/>
    <col min="3342" max="3342" width="10.109375" style="109" customWidth="1"/>
    <col min="3343" max="3343" width="11.33203125" style="109" bestFit="1" customWidth="1"/>
    <col min="3344" max="3344" width="8.88671875" style="109"/>
    <col min="3345" max="3346" width="10.21875" style="109" bestFit="1" customWidth="1"/>
    <col min="3347" max="3585" width="8.88671875" style="109"/>
    <col min="3586" max="3586" width="4" style="109" bestFit="1" customWidth="1"/>
    <col min="3587" max="3587" width="37.88671875" style="109" customWidth="1"/>
    <col min="3588" max="3588" width="9.88671875" style="109" customWidth="1"/>
    <col min="3589" max="3589" width="8.21875" style="109" customWidth="1"/>
    <col min="3590" max="3590" width="9" style="109" customWidth="1"/>
    <col min="3591" max="3592" width="8.6640625" style="109" customWidth="1"/>
    <col min="3593" max="3593" width="9.6640625" style="109" customWidth="1"/>
    <col min="3594" max="3594" width="10" style="109" customWidth="1"/>
    <col min="3595" max="3595" width="9.109375" style="109" customWidth="1"/>
    <col min="3596" max="3596" width="9.44140625" style="109" customWidth="1"/>
    <col min="3597" max="3597" width="11" style="109" customWidth="1"/>
    <col min="3598" max="3598" width="10.109375" style="109" customWidth="1"/>
    <col min="3599" max="3599" width="11.33203125" style="109" bestFit="1" customWidth="1"/>
    <col min="3600" max="3600" width="8.88671875" style="109"/>
    <col min="3601" max="3602" width="10.21875" style="109" bestFit="1" customWidth="1"/>
    <col min="3603" max="3841" width="8.88671875" style="109"/>
    <col min="3842" max="3842" width="4" style="109" bestFit="1" customWidth="1"/>
    <col min="3843" max="3843" width="37.88671875" style="109" customWidth="1"/>
    <col min="3844" max="3844" width="9.88671875" style="109" customWidth="1"/>
    <col min="3845" max="3845" width="8.21875" style="109" customWidth="1"/>
    <col min="3846" max="3846" width="9" style="109" customWidth="1"/>
    <col min="3847" max="3848" width="8.6640625" style="109" customWidth="1"/>
    <col min="3849" max="3849" width="9.6640625" style="109" customWidth="1"/>
    <col min="3850" max="3850" width="10" style="109" customWidth="1"/>
    <col min="3851" max="3851" width="9.109375" style="109" customWidth="1"/>
    <col min="3852" max="3852" width="9.44140625" style="109" customWidth="1"/>
    <col min="3853" max="3853" width="11" style="109" customWidth="1"/>
    <col min="3854" max="3854" width="10.109375" style="109" customWidth="1"/>
    <col min="3855" max="3855" width="11.33203125" style="109" bestFit="1" customWidth="1"/>
    <col min="3856" max="3856" width="8.88671875" style="109"/>
    <col min="3857" max="3858" width="10.21875" style="109" bestFit="1" customWidth="1"/>
    <col min="3859" max="4097" width="8.88671875" style="109"/>
    <col min="4098" max="4098" width="4" style="109" bestFit="1" customWidth="1"/>
    <col min="4099" max="4099" width="37.88671875" style="109" customWidth="1"/>
    <col min="4100" max="4100" width="9.88671875" style="109" customWidth="1"/>
    <col min="4101" max="4101" width="8.21875" style="109" customWidth="1"/>
    <col min="4102" max="4102" width="9" style="109" customWidth="1"/>
    <col min="4103" max="4104" width="8.6640625" style="109" customWidth="1"/>
    <col min="4105" max="4105" width="9.6640625" style="109" customWidth="1"/>
    <col min="4106" max="4106" width="10" style="109" customWidth="1"/>
    <col min="4107" max="4107" width="9.109375" style="109" customWidth="1"/>
    <col min="4108" max="4108" width="9.44140625" style="109" customWidth="1"/>
    <col min="4109" max="4109" width="11" style="109" customWidth="1"/>
    <col min="4110" max="4110" width="10.109375" style="109" customWidth="1"/>
    <col min="4111" max="4111" width="11.33203125" style="109" bestFit="1" customWidth="1"/>
    <col min="4112" max="4112" width="8.88671875" style="109"/>
    <col min="4113" max="4114" width="10.21875" style="109" bestFit="1" customWidth="1"/>
    <col min="4115" max="4353" width="8.88671875" style="109"/>
    <col min="4354" max="4354" width="4" style="109" bestFit="1" customWidth="1"/>
    <col min="4355" max="4355" width="37.88671875" style="109" customWidth="1"/>
    <col min="4356" max="4356" width="9.88671875" style="109" customWidth="1"/>
    <col min="4357" max="4357" width="8.21875" style="109" customWidth="1"/>
    <col min="4358" max="4358" width="9" style="109" customWidth="1"/>
    <col min="4359" max="4360" width="8.6640625" style="109" customWidth="1"/>
    <col min="4361" max="4361" width="9.6640625" style="109" customWidth="1"/>
    <col min="4362" max="4362" width="10" style="109" customWidth="1"/>
    <col min="4363" max="4363" width="9.109375" style="109" customWidth="1"/>
    <col min="4364" max="4364" width="9.44140625" style="109" customWidth="1"/>
    <col min="4365" max="4365" width="11" style="109" customWidth="1"/>
    <col min="4366" max="4366" width="10.109375" style="109" customWidth="1"/>
    <col min="4367" max="4367" width="11.33203125" style="109" bestFit="1" customWidth="1"/>
    <col min="4368" max="4368" width="8.88671875" style="109"/>
    <col min="4369" max="4370" width="10.21875" style="109" bestFit="1" customWidth="1"/>
    <col min="4371" max="4609" width="8.88671875" style="109"/>
    <col min="4610" max="4610" width="4" style="109" bestFit="1" customWidth="1"/>
    <col min="4611" max="4611" width="37.88671875" style="109" customWidth="1"/>
    <col min="4612" max="4612" width="9.88671875" style="109" customWidth="1"/>
    <col min="4613" max="4613" width="8.21875" style="109" customWidth="1"/>
    <col min="4614" max="4614" width="9" style="109" customWidth="1"/>
    <col min="4615" max="4616" width="8.6640625" style="109" customWidth="1"/>
    <col min="4617" max="4617" width="9.6640625" style="109" customWidth="1"/>
    <col min="4618" max="4618" width="10" style="109" customWidth="1"/>
    <col min="4619" max="4619" width="9.109375" style="109" customWidth="1"/>
    <col min="4620" max="4620" width="9.44140625" style="109" customWidth="1"/>
    <col min="4621" max="4621" width="11" style="109" customWidth="1"/>
    <col min="4622" max="4622" width="10.109375" style="109" customWidth="1"/>
    <col min="4623" max="4623" width="11.33203125" style="109" bestFit="1" customWidth="1"/>
    <col min="4624" max="4624" width="8.88671875" style="109"/>
    <col min="4625" max="4626" width="10.21875" style="109" bestFit="1" customWidth="1"/>
    <col min="4627" max="4865" width="8.88671875" style="109"/>
    <col min="4866" max="4866" width="4" style="109" bestFit="1" customWidth="1"/>
    <col min="4867" max="4867" width="37.88671875" style="109" customWidth="1"/>
    <col min="4868" max="4868" width="9.88671875" style="109" customWidth="1"/>
    <col min="4869" max="4869" width="8.21875" style="109" customWidth="1"/>
    <col min="4870" max="4870" width="9" style="109" customWidth="1"/>
    <col min="4871" max="4872" width="8.6640625" style="109" customWidth="1"/>
    <col min="4873" max="4873" width="9.6640625" style="109" customWidth="1"/>
    <col min="4874" max="4874" width="10" style="109" customWidth="1"/>
    <col min="4875" max="4875" width="9.109375" style="109" customWidth="1"/>
    <col min="4876" max="4876" width="9.44140625" style="109" customWidth="1"/>
    <col min="4877" max="4877" width="11" style="109" customWidth="1"/>
    <col min="4878" max="4878" width="10.109375" style="109" customWidth="1"/>
    <col min="4879" max="4879" width="11.33203125" style="109" bestFit="1" customWidth="1"/>
    <col min="4880" max="4880" width="8.88671875" style="109"/>
    <col min="4881" max="4882" width="10.21875" style="109" bestFit="1" customWidth="1"/>
    <col min="4883" max="5121" width="8.88671875" style="109"/>
    <col min="5122" max="5122" width="4" style="109" bestFit="1" customWidth="1"/>
    <col min="5123" max="5123" width="37.88671875" style="109" customWidth="1"/>
    <col min="5124" max="5124" width="9.88671875" style="109" customWidth="1"/>
    <col min="5125" max="5125" width="8.21875" style="109" customWidth="1"/>
    <col min="5126" max="5126" width="9" style="109" customWidth="1"/>
    <col min="5127" max="5128" width="8.6640625" style="109" customWidth="1"/>
    <col min="5129" max="5129" width="9.6640625" style="109" customWidth="1"/>
    <col min="5130" max="5130" width="10" style="109" customWidth="1"/>
    <col min="5131" max="5131" width="9.109375" style="109" customWidth="1"/>
    <col min="5132" max="5132" width="9.44140625" style="109" customWidth="1"/>
    <col min="5133" max="5133" width="11" style="109" customWidth="1"/>
    <col min="5134" max="5134" width="10.109375" style="109" customWidth="1"/>
    <col min="5135" max="5135" width="11.33203125" style="109" bestFit="1" customWidth="1"/>
    <col min="5136" max="5136" width="8.88671875" style="109"/>
    <col min="5137" max="5138" width="10.21875" style="109" bestFit="1" customWidth="1"/>
    <col min="5139" max="5377" width="8.88671875" style="109"/>
    <col min="5378" max="5378" width="4" style="109" bestFit="1" customWidth="1"/>
    <col min="5379" max="5379" width="37.88671875" style="109" customWidth="1"/>
    <col min="5380" max="5380" width="9.88671875" style="109" customWidth="1"/>
    <col min="5381" max="5381" width="8.21875" style="109" customWidth="1"/>
    <col min="5382" max="5382" width="9" style="109" customWidth="1"/>
    <col min="5383" max="5384" width="8.6640625" style="109" customWidth="1"/>
    <col min="5385" max="5385" width="9.6640625" style="109" customWidth="1"/>
    <col min="5386" max="5386" width="10" style="109" customWidth="1"/>
    <col min="5387" max="5387" width="9.109375" style="109" customWidth="1"/>
    <col min="5388" max="5388" width="9.44140625" style="109" customWidth="1"/>
    <col min="5389" max="5389" width="11" style="109" customWidth="1"/>
    <col min="5390" max="5390" width="10.109375" style="109" customWidth="1"/>
    <col min="5391" max="5391" width="11.33203125" style="109" bestFit="1" customWidth="1"/>
    <col min="5392" max="5392" width="8.88671875" style="109"/>
    <col min="5393" max="5394" width="10.21875" style="109" bestFit="1" customWidth="1"/>
    <col min="5395" max="5633" width="8.88671875" style="109"/>
    <col min="5634" max="5634" width="4" style="109" bestFit="1" customWidth="1"/>
    <col min="5635" max="5635" width="37.88671875" style="109" customWidth="1"/>
    <col min="5636" max="5636" width="9.88671875" style="109" customWidth="1"/>
    <col min="5637" max="5637" width="8.21875" style="109" customWidth="1"/>
    <col min="5638" max="5638" width="9" style="109" customWidth="1"/>
    <col min="5639" max="5640" width="8.6640625" style="109" customWidth="1"/>
    <col min="5641" max="5641" width="9.6640625" style="109" customWidth="1"/>
    <col min="5642" max="5642" width="10" style="109" customWidth="1"/>
    <col min="5643" max="5643" width="9.109375" style="109" customWidth="1"/>
    <col min="5644" max="5644" width="9.44140625" style="109" customWidth="1"/>
    <col min="5645" max="5645" width="11" style="109" customWidth="1"/>
    <col min="5646" max="5646" width="10.109375" style="109" customWidth="1"/>
    <col min="5647" max="5647" width="11.33203125" style="109" bestFit="1" customWidth="1"/>
    <col min="5648" max="5648" width="8.88671875" style="109"/>
    <col min="5649" max="5650" width="10.21875" style="109" bestFit="1" customWidth="1"/>
    <col min="5651" max="5889" width="8.88671875" style="109"/>
    <col min="5890" max="5890" width="4" style="109" bestFit="1" customWidth="1"/>
    <col min="5891" max="5891" width="37.88671875" style="109" customWidth="1"/>
    <col min="5892" max="5892" width="9.88671875" style="109" customWidth="1"/>
    <col min="5893" max="5893" width="8.21875" style="109" customWidth="1"/>
    <col min="5894" max="5894" width="9" style="109" customWidth="1"/>
    <col min="5895" max="5896" width="8.6640625" style="109" customWidth="1"/>
    <col min="5897" max="5897" width="9.6640625" style="109" customWidth="1"/>
    <col min="5898" max="5898" width="10" style="109" customWidth="1"/>
    <col min="5899" max="5899" width="9.109375" style="109" customWidth="1"/>
    <col min="5900" max="5900" width="9.44140625" style="109" customWidth="1"/>
    <col min="5901" max="5901" width="11" style="109" customWidth="1"/>
    <col min="5902" max="5902" width="10.109375" style="109" customWidth="1"/>
    <col min="5903" max="5903" width="11.33203125" style="109" bestFit="1" customWidth="1"/>
    <col min="5904" max="5904" width="8.88671875" style="109"/>
    <col min="5905" max="5906" width="10.21875" style="109" bestFit="1" customWidth="1"/>
    <col min="5907" max="6145" width="8.88671875" style="109"/>
    <col min="6146" max="6146" width="4" style="109" bestFit="1" customWidth="1"/>
    <col min="6147" max="6147" width="37.88671875" style="109" customWidth="1"/>
    <col min="6148" max="6148" width="9.88671875" style="109" customWidth="1"/>
    <col min="6149" max="6149" width="8.21875" style="109" customWidth="1"/>
    <col min="6150" max="6150" width="9" style="109" customWidth="1"/>
    <col min="6151" max="6152" width="8.6640625" style="109" customWidth="1"/>
    <col min="6153" max="6153" width="9.6640625" style="109" customWidth="1"/>
    <col min="6154" max="6154" width="10" style="109" customWidth="1"/>
    <col min="6155" max="6155" width="9.109375" style="109" customWidth="1"/>
    <col min="6156" max="6156" width="9.44140625" style="109" customWidth="1"/>
    <col min="6157" max="6157" width="11" style="109" customWidth="1"/>
    <col min="6158" max="6158" width="10.109375" style="109" customWidth="1"/>
    <col min="6159" max="6159" width="11.33203125" style="109" bestFit="1" customWidth="1"/>
    <col min="6160" max="6160" width="8.88671875" style="109"/>
    <col min="6161" max="6162" width="10.21875" style="109" bestFit="1" customWidth="1"/>
    <col min="6163" max="6401" width="8.88671875" style="109"/>
    <col min="6402" max="6402" width="4" style="109" bestFit="1" customWidth="1"/>
    <col min="6403" max="6403" width="37.88671875" style="109" customWidth="1"/>
    <col min="6404" max="6404" width="9.88671875" style="109" customWidth="1"/>
    <col min="6405" max="6405" width="8.21875" style="109" customWidth="1"/>
    <col min="6406" max="6406" width="9" style="109" customWidth="1"/>
    <col min="6407" max="6408" width="8.6640625" style="109" customWidth="1"/>
    <col min="6409" max="6409" width="9.6640625" style="109" customWidth="1"/>
    <col min="6410" max="6410" width="10" style="109" customWidth="1"/>
    <col min="6411" max="6411" width="9.109375" style="109" customWidth="1"/>
    <col min="6412" max="6412" width="9.44140625" style="109" customWidth="1"/>
    <col min="6413" max="6413" width="11" style="109" customWidth="1"/>
    <col min="6414" max="6414" width="10.109375" style="109" customWidth="1"/>
    <col min="6415" max="6415" width="11.33203125" style="109" bestFit="1" customWidth="1"/>
    <col min="6416" max="6416" width="8.88671875" style="109"/>
    <col min="6417" max="6418" width="10.21875" style="109" bestFit="1" customWidth="1"/>
    <col min="6419" max="6657" width="8.88671875" style="109"/>
    <col min="6658" max="6658" width="4" style="109" bestFit="1" customWidth="1"/>
    <col min="6659" max="6659" width="37.88671875" style="109" customWidth="1"/>
    <col min="6660" max="6660" width="9.88671875" style="109" customWidth="1"/>
    <col min="6661" max="6661" width="8.21875" style="109" customWidth="1"/>
    <col min="6662" max="6662" width="9" style="109" customWidth="1"/>
    <col min="6663" max="6664" width="8.6640625" style="109" customWidth="1"/>
    <col min="6665" max="6665" width="9.6640625" style="109" customWidth="1"/>
    <col min="6666" max="6666" width="10" style="109" customWidth="1"/>
    <col min="6667" max="6667" width="9.109375" style="109" customWidth="1"/>
    <col min="6668" max="6668" width="9.44140625" style="109" customWidth="1"/>
    <col min="6669" max="6669" width="11" style="109" customWidth="1"/>
    <col min="6670" max="6670" width="10.109375" style="109" customWidth="1"/>
    <col min="6671" max="6671" width="11.33203125" style="109" bestFit="1" customWidth="1"/>
    <col min="6672" max="6672" width="8.88671875" style="109"/>
    <col min="6673" max="6674" width="10.21875" style="109" bestFit="1" customWidth="1"/>
    <col min="6675" max="6913" width="8.88671875" style="109"/>
    <col min="6914" max="6914" width="4" style="109" bestFit="1" customWidth="1"/>
    <col min="6915" max="6915" width="37.88671875" style="109" customWidth="1"/>
    <col min="6916" max="6916" width="9.88671875" style="109" customWidth="1"/>
    <col min="6917" max="6917" width="8.21875" style="109" customWidth="1"/>
    <col min="6918" max="6918" width="9" style="109" customWidth="1"/>
    <col min="6919" max="6920" width="8.6640625" style="109" customWidth="1"/>
    <col min="6921" max="6921" width="9.6640625" style="109" customWidth="1"/>
    <col min="6922" max="6922" width="10" style="109" customWidth="1"/>
    <col min="6923" max="6923" width="9.109375" style="109" customWidth="1"/>
    <col min="6924" max="6924" width="9.44140625" style="109" customWidth="1"/>
    <col min="6925" max="6925" width="11" style="109" customWidth="1"/>
    <col min="6926" max="6926" width="10.109375" style="109" customWidth="1"/>
    <col min="6927" max="6927" width="11.33203125" style="109" bestFit="1" customWidth="1"/>
    <col min="6928" max="6928" width="8.88671875" style="109"/>
    <col min="6929" max="6930" width="10.21875" style="109" bestFit="1" customWidth="1"/>
    <col min="6931" max="7169" width="8.88671875" style="109"/>
    <col min="7170" max="7170" width="4" style="109" bestFit="1" customWidth="1"/>
    <col min="7171" max="7171" width="37.88671875" style="109" customWidth="1"/>
    <col min="7172" max="7172" width="9.88671875" style="109" customWidth="1"/>
    <col min="7173" max="7173" width="8.21875" style="109" customWidth="1"/>
    <col min="7174" max="7174" width="9" style="109" customWidth="1"/>
    <col min="7175" max="7176" width="8.6640625" style="109" customWidth="1"/>
    <col min="7177" max="7177" width="9.6640625" style="109" customWidth="1"/>
    <col min="7178" max="7178" width="10" style="109" customWidth="1"/>
    <col min="7179" max="7179" width="9.109375" style="109" customWidth="1"/>
    <col min="7180" max="7180" width="9.44140625" style="109" customWidth="1"/>
    <col min="7181" max="7181" width="11" style="109" customWidth="1"/>
    <col min="7182" max="7182" width="10.109375" style="109" customWidth="1"/>
    <col min="7183" max="7183" width="11.33203125" style="109" bestFit="1" customWidth="1"/>
    <col min="7184" max="7184" width="8.88671875" style="109"/>
    <col min="7185" max="7186" width="10.21875" style="109" bestFit="1" customWidth="1"/>
    <col min="7187" max="7425" width="8.88671875" style="109"/>
    <col min="7426" max="7426" width="4" style="109" bestFit="1" customWidth="1"/>
    <col min="7427" max="7427" width="37.88671875" style="109" customWidth="1"/>
    <col min="7428" max="7428" width="9.88671875" style="109" customWidth="1"/>
    <col min="7429" max="7429" width="8.21875" style="109" customWidth="1"/>
    <col min="7430" max="7430" width="9" style="109" customWidth="1"/>
    <col min="7431" max="7432" width="8.6640625" style="109" customWidth="1"/>
    <col min="7433" max="7433" width="9.6640625" style="109" customWidth="1"/>
    <col min="7434" max="7434" width="10" style="109" customWidth="1"/>
    <col min="7435" max="7435" width="9.109375" style="109" customWidth="1"/>
    <col min="7436" max="7436" width="9.44140625" style="109" customWidth="1"/>
    <col min="7437" max="7437" width="11" style="109" customWidth="1"/>
    <col min="7438" max="7438" width="10.109375" style="109" customWidth="1"/>
    <col min="7439" max="7439" width="11.33203125" style="109" bestFit="1" customWidth="1"/>
    <col min="7440" max="7440" width="8.88671875" style="109"/>
    <col min="7441" max="7442" width="10.21875" style="109" bestFit="1" customWidth="1"/>
    <col min="7443" max="7681" width="8.88671875" style="109"/>
    <col min="7682" max="7682" width="4" style="109" bestFit="1" customWidth="1"/>
    <col min="7683" max="7683" width="37.88671875" style="109" customWidth="1"/>
    <col min="7684" max="7684" width="9.88671875" style="109" customWidth="1"/>
    <col min="7685" max="7685" width="8.21875" style="109" customWidth="1"/>
    <col min="7686" max="7686" width="9" style="109" customWidth="1"/>
    <col min="7687" max="7688" width="8.6640625" style="109" customWidth="1"/>
    <col min="7689" max="7689" width="9.6640625" style="109" customWidth="1"/>
    <col min="7690" max="7690" width="10" style="109" customWidth="1"/>
    <col min="7691" max="7691" width="9.109375" style="109" customWidth="1"/>
    <col min="7692" max="7692" width="9.44140625" style="109" customWidth="1"/>
    <col min="7693" max="7693" width="11" style="109" customWidth="1"/>
    <col min="7694" max="7694" width="10.109375" style="109" customWidth="1"/>
    <col min="7695" max="7695" width="11.33203125" style="109" bestFit="1" customWidth="1"/>
    <col min="7696" max="7696" width="8.88671875" style="109"/>
    <col min="7697" max="7698" width="10.21875" style="109" bestFit="1" customWidth="1"/>
    <col min="7699" max="7937" width="8.88671875" style="109"/>
    <col min="7938" max="7938" width="4" style="109" bestFit="1" customWidth="1"/>
    <col min="7939" max="7939" width="37.88671875" style="109" customWidth="1"/>
    <col min="7940" max="7940" width="9.88671875" style="109" customWidth="1"/>
    <col min="7941" max="7941" width="8.21875" style="109" customWidth="1"/>
    <col min="7942" max="7942" width="9" style="109" customWidth="1"/>
    <col min="7943" max="7944" width="8.6640625" style="109" customWidth="1"/>
    <col min="7945" max="7945" width="9.6640625" style="109" customWidth="1"/>
    <col min="7946" max="7946" width="10" style="109" customWidth="1"/>
    <col min="7947" max="7947" width="9.109375" style="109" customWidth="1"/>
    <col min="7948" max="7948" width="9.44140625" style="109" customWidth="1"/>
    <col min="7949" max="7949" width="11" style="109" customWidth="1"/>
    <col min="7950" max="7950" width="10.109375" style="109" customWidth="1"/>
    <col min="7951" max="7951" width="11.33203125" style="109" bestFit="1" customWidth="1"/>
    <col min="7952" max="7952" width="8.88671875" style="109"/>
    <col min="7953" max="7954" width="10.21875" style="109" bestFit="1" customWidth="1"/>
    <col min="7955" max="8193" width="8.88671875" style="109"/>
    <col min="8194" max="8194" width="4" style="109" bestFit="1" customWidth="1"/>
    <col min="8195" max="8195" width="37.88671875" style="109" customWidth="1"/>
    <col min="8196" max="8196" width="9.88671875" style="109" customWidth="1"/>
    <col min="8197" max="8197" width="8.21875" style="109" customWidth="1"/>
    <col min="8198" max="8198" width="9" style="109" customWidth="1"/>
    <col min="8199" max="8200" width="8.6640625" style="109" customWidth="1"/>
    <col min="8201" max="8201" width="9.6640625" style="109" customWidth="1"/>
    <col min="8202" max="8202" width="10" style="109" customWidth="1"/>
    <col min="8203" max="8203" width="9.109375" style="109" customWidth="1"/>
    <col min="8204" max="8204" width="9.44140625" style="109" customWidth="1"/>
    <col min="8205" max="8205" width="11" style="109" customWidth="1"/>
    <col min="8206" max="8206" width="10.109375" style="109" customWidth="1"/>
    <col min="8207" max="8207" width="11.33203125" style="109" bestFit="1" customWidth="1"/>
    <col min="8208" max="8208" width="8.88671875" style="109"/>
    <col min="8209" max="8210" width="10.21875" style="109" bestFit="1" customWidth="1"/>
    <col min="8211" max="8449" width="8.88671875" style="109"/>
    <col min="8450" max="8450" width="4" style="109" bestFit="1" customWidth="1"/>
    <col min="8451" max="8451" width="37.88671875" style="109" customWidth="1"/>
    <col min="8452" max="8452" width="9.88671875" style="109" customWidth="1"/>
    <col min="8453" max="8453" width="8.21875" style="109" customWidth="1"/>
    <col min="8454" max="8454" width="9" style="109" customWidth="1"/>
    <col min="8455" max="8456" width="8.6640625" style="109" customWidth="1"/>
    <col min="8457" max="8457" width="9.6640625" style="109" customWidth="1"/>
    <col min="8458" max="8458" width="10" style="109" customWidth="1"/>
    <col min="8459" max="8459" width="9.109375" style="109" customWidth="1"/>
    <col min="8460" max="8460" width="9.44140625" style="109" customWidth="1"/>
    <col min="8461" max="8461" width="11" style="109" customWidth="1"/>
    <col min="8462" max="8462" width="10.109375" style="109" customWidth="1"/>
    <col min="8463" max="8463" width="11.33203125" style="109" bestFit="1" customWidth="1"/>
    <col min="8464" max="8464" width="8.88671875" style="109"/>
    <col min="8465" max="8466" width="10.21875" style="109" bestFit="1" customWidth="1"/>
    <col min="8467" max="8705" width="8.88671875" style="109"/>
    <col min="8706" max="8706" width="4" style="109" bestFit="1" customWidth="1"/>
    <col min="8707" max="8707" width="37.88671875" style="109" customWidth="1"/>
    <col min="8708" max="8708" width="9.88671875" style="109" customWidth="1"/>
    <col min="8709" max="8709" width="8.21875" style="109" customWidth="1"/>
    <col min="8710" max="8710" width="9" style="109" customWidth="1"/>
    <col min="8711" max="8712" width="8.6640625" style="109" customWidth="1"/>
    <col min="8713" max="8713" width="9.6640625" style="109" customWidth="1"/>
    <col min="8714" max="8714" width="10" style="109" customWidth="1"/>
    <col min="8715" max="8715" width="9.109375" style="109" customWidth="1"/>
    <col min="8716" max="8716" width="9.44140625" style="109" customWidth="1"/>
    <col min="8717" max="8717" width="11" style="109" customWidth="1"/>
    <col min="8718" max="8718" width="10.109375" style="109" customWidth="1"/>
    <col min="8719" max="8719" width="11.33203125" style="109" bestFit="1" customWidth="1"/>
    <col min="8720" max="8720" width="8.88671875" style="109"/>
    <col min="8721" max="8722" width="10.21875" style="109" bestFit="1" customWidth="1"/>
    <col min="8723" max="8961" width="8.88671875" style="109"/>
    <col min="8962" max="8962" width="4" style="109" bestFit="1" customWidth="1"/>
    <col min="8963" max="8963" width="37.88671875" style="109" customWidth="1"/>
    <col min="8964" max="8964" width="9.88671875" style="109" customWidth="1"/>
    <col min="8965" max="8965" width="8.21875" style="109" customWidth="1"/>
    <col min="8966" max="8966" width="9" style="109" customWidth="1"/>
    <col min="8967" max="8968" width="8.6640625" style="109" customWidth="1"/>
    <col min="8969" max="8969" width="9.6640625" style="109" customWidth="1"/>
    <col min="8970" max="8970" width="10" style="109" customWidth="1"/>
    <col min="8971" max="8971" width="9.109375" style="109" customWidth="1"/>
    <col min="8972" max="8972" width="9.44140625" style="109" customWidth="1"/>
    <col min="8973" max="8973" width="11" style="109" customWidth="1"/>
    <col min="8974" max="8974" width="10.109375" style="109" customWidth="1"/>
    <col min="8975" max="8975" width="11.33203125" style="109" bestFit="1" customWidth="1"/>
    <col min="8976" max="8976" width="8.88671875" style="109"/>
    <col min="8977" max="8978" width="10.21875" style="109" bestFit="1" customWidth="1"/>
    <col min="8979" max="9217" width="8.88671875" style="109"/>
    <col min="9218" max="9218" width="4" style="109" bestFit="1" customWidth="1"/>
    <col min="9219" max="9219" width="37.88671875" style="109" customWidth="1"/>
    <col min="9220" max="9220" width="9.88671875" style="109" customWidth="1"/>
    <col min="9221" max="9221" width="8.21875" style="109" customWidth="1"/>
    <col min="9222" max="9222" width="9" style="109" customWidth="1"/>
    <col min="9223" max="9224" width="8.6640625" style="109" customWidth="1"/>
    <col min="9225" max="9225" width="9.6640625" style="109" customWidth="1"/>
    <col min="9226" max="9226" width="10" style="109" customWidth="1"/>
    <col min="9227" max="9227" width="9.109375" style="109" customWidth="1"/>
    <col min="9228" max="9228" width="9.44140625" style="109" customWidth="1"/>
    <col min="9229" max="9229" width="11" style="109" customWidth="1"/>
    <col min="9230" max="9230" width="10.109375" style="109" customWidth="1"/>
    <col min="9231" max="9231" width="11.33203125" style="109" bestFit="1" customWidth="1"/>
    <col min="9232" max="9232" width="8.88671875" style="109"/>
    <col min="9233" max="9234" width="10.21875" style="109" bestFit="1" customWidth="1"/>
    <col min="9235" max="9473" width="8.88671875" style="109"/>
    <col min="9474" max="9474" width="4" style="109" bestFit="1" customWidth="1"/>
    <col min="9475" max="9475" width="37.88671875" style="109" customWidth="1"/>
    <col min="9476" max="9476" width="9.88671875" style="109" customWidth="1"/>
    <col min="9477" max="9477" width="8.21875" style="109" customWidth="1"/>
    <col min="9478" max="9478" width="9" style="109" customWidth="1"/>
    <col min="9479" max="9480" width="8.6640625" style="109" customWidth="1"/>
    <col min="9481" max="9481" width="9.6640625" style="109" customWidth="1"/>
    <col min="9482" max="9482" width="10" style="109" customWidth="1"/>
    <col min="9483" max="9483" width="9.109375" style="109" customWidth="1"/>
    <col min="9484" max="9484" width="9.44140625" style="109" customWidth="1"/>
    <col min="9485" max="9485" width="11" style="109" customWidth="1"/>
    <col min="9486" max="9486" width="10.109375" style="109" customWidth="1"/>
    <col min="9487" max="9487" width="11.33203125" style="109" bestFit="1" customWidth="1"/>
    <col min="9488" max="9488" width="8.88671875" style="109"/>
    <col min="9489" max="9490" width="10.21875" style="109" bestFit="1" customWidth="1"/>
    <col min="9491" max="9729" width="8.88671875" style="109"/>
    <col min="9730" max="9730" width="4" style="109" bestFit="1" customWidth="1"/>
    <col min="9731" max="9731" width="37.88671875" style="109" customWidth="1"/>
    <col min="9732" max="9732" width="9.88671875" style="109" customWidth="1"/>
    <col min="9733" max="9733" width="8.21875" style="109" customWidth="1"/>
    <col min="9734" max="9734" width="9" style="109" customWidth="1"/>
    <col min="9735" max="9736" width="8.6640625" style="109" customWidth="1"/>
    <col min="9737" max="9737" width="9.6640625" style="109" customWidth="1"/>
    <col min="9738" max="9738" width="10" style="109" customWidth="1"/>
    <col min="9739" max="9739" width="9.109375" style="109" customWidth="1"/>
    <col min="9740" max="9740" width="9.44140625" style="109" customWidth="1"/>
    <col min="9741" max="9741" width="11" style="109" customWidth="1"/>
    <col min="9742" max="9742" width="10.109375" style="109" customWidth="1"/>
    <col min="9743" max="9743" width="11.33203125" style="109" bestFit="1" customWidth="1"/>
    <col min="9744" max="9744" width="8.88671875" style="109"/>
    <col min="9745" max="9746" width="10.21875" style="109" bestFit="1" customWidth="1"/>
    <col min="9747" max="9985" width="8.88671875" style="109"/>
    <col min="9986" max="9986" width="4" style="109" bestFit="1" customWidth="1"/>
    <col min="9987" max="9987" width="37.88671875" style="109" customWidth="1"/>
    <col min="9988" max="9988" width="9.88671875" style="109" customWidth="1"/>
    <col min="9989" max="9989" width="8.21875" style="109" customWidth="1"/>
    <col min="9990" max="9990" width="9" style="109" customWidth="1"/>
    <col min="9991" max="9992" width="8.6640625" style="109" customWidth="1"/>
    <col min="9993" max="9993" width="9.6640625" style="109" customWidth="1"/>
    <col min="9994" max="9994" width="10" style="109" customWidth="1"/>
    <col min="9995" max="9995" width="9.109375" style="109" customWidth="1"/>
    <col min="9996" max="9996" width="9.44140625" style="109" customWidth="1"/>
    <col min="9997" max="9997" width="11" style="109" customWidth="1"/>
    <col min="9998" max="9998" width="10.109375" style="109" customWidth="1"/>
    <col min="9999" max="9999" width="11.33203125" style="109" bestFit="1" customWidth="1"/>
    <col min="10000" max="10000" width="8.88671875" style="109"/>
    <col min="10001" max="10002" width="10.21875" style="109" bestFit="1" customWidth="1"/>
    <col min="10003" max="10241" width="8.88671875" style="109"/>
    <col min="10242" max="10242" width="4" style="109" bestFit="1" customWidth="1"/>
    <col min="10243" max="10243" width="37.88671875" style="109" customWidth="1"/>
    <col min="10244" max="10244" width="9.88671875" style="109" customWidth="1"/>
    <col min="10245" max="10245" width="8.21875" style="109" customWidth="1"/>
    <col min="10246" max="10246" width="9" style="109" customWidth="1"/>
    <col min="10247" max="10248" width="8.6640625" style="109" customWidth="1"/>
    <col min="10249" max="10249" width="9.6640625" style="109" customWidth="1"/>
    <col min="10250" max="10250" width="10" style="109" customWidth="1"/>
    <col min="10251" max="10251" width="9.109375" style="109" customWidth="1"/>
    <col min="10252" max="10252" width="9.44140625" style="109" customWidth="1"/>
    <col min="10253" max="10253" width="11" style="109" customWidth="1"/>
    <col min="10254" max="10254" width="10.109375" style="109" customWidth="1"/>
    <col min="10255" max="10255" width="11.33203125" style="109" bestFit="1" customWidth="1"/>
    <col min="10256" max="10256" width="8.88671875" style="109"/>
    <col min="10257" max="10258" width="10.21875" style="109" bestFit="1" customWidth="1"/>
    <col min="10259" max="10497" width="8.88671875" style="109"/>
    <col min="10498" max="10498" width="4" style="109" bestFit="1" customWidth="1"/>
    <col min="10499" max="10499" width="37.88671875" style="109" customWidth="1"/>
    <col min="10500" max="10500" width="9.88671875" style="109" customWidth="1"/>
    <col min="10501" max="10501" width="8.21875" style="109" customWidth="1"/>
    <col min="10502" max="10502" width="9" style="109" customWidth="1"/>
    <col min="10503" max="10504" width="8.6640625" style="109" customWidth="1"/>
    <col min="10505" max="10505" width="9.6640625" style="109" customWidth="1"/>
    <col min="10506" max="10506" width="10" style="109" customWidth="1"/>
    <col min="10507" max="10507" width="9.109375" style="109" customWidth="1"/>
    <col min="10508" max="10508" width="9.44140625" style="109" customWidth="1"/>
    <col min="10509" max="10509" width="11" style="109" customWidth="1"/>
    <col min="10510" max="10510" width="10.109375" style="109" customWidth="1"/>
    <col min="10511" max="10511" width="11.33203125" style="109" bestFit="1" customWidth="1"/>
    <col min="10512" max="10512" width="8.88671875" style="109"/>
    <col min="10513" max="10514" width="10.21875" style="109" bestFit="1" customWidth="1"/>
    <col min="10515" max="10753" width="8.88671875" style="109"/>
    <col min="10754" max="10754" width="4" style="109" bestFit="1" customWidth="1"/>
    <col min="10755" max="10755" width="37.88671875" style="109" customWidth="1"/>
    <col min="10756" max="10756" width="9.88671875" style="109" customWidth="1"/>
    <col min="10757" max="10757" width="8.21875" style="109" customWidth="1"/>
    <col min="10758" max="10758" width="9" style="109" customWidth="1"/>
    <col min="10759" max="10760" width="8.6640625" style="109" customWidth="1"/>
    <col min="10761" max="10761" width="9.6640625" style="109" customWidth="1"/>
    <col min="10762" max="10762" width="10" style="109" customWidth="1"/>
    <col min="10763" max="10763" width="9.109375" style="109" customWidth="1"/>
    <col min="10764" max="10764" width="9.44140625" style="109" customWidth="1"/>
    <col min="10765" max="10765" width="11" style="109" customWidth="1"/>
    <col min="10766" max="10766" width="10.109375" style="109" customWidth="1"/>
    <col min="10767" max="10767" width="11.33203125" style="109" bestFit="1" customWidth="1"/>
    <col min="10768" max="10768" width="8.88671875" style="109"/>
    <col min="10769" max="10770" width="10.21875" style="109" bestFit="1" customWidth="1"/>
    <col min="10771" max="11009" width="8.88671875" style="109"/>
    <col min="11010" max="11010" width="4" style="109" bestFit="1" customWidth="1"/>
    <col min="11011" max="11011" width="37.88671875" style="109" customWidth="1"/>
    <col min="11012" max="11012" width="9.88671875" style="109" customWidth="1"/>
    <col min="11013" max="11013" width="8.21875" style="109" customWidth="1"/>
    <col min="11014" max="11014" width="9" style="109" customWidth="1"/>
    <col min="11015" max="11016" width="8.6640625" style="109" customWidth="1"/>
    <col min="11017" max="11017" width="9.6640625" style="109" customWidth="1"/>
    <col min="11018" max="11018" width="10" style="109" customWidth="1"/>
    <col min="11019" max="11019" width="9.109375" style="109" customWidth="1"/>
    <col min="11020" max="11020" width="9.44140625" style="109" customWidth="1"/>
    <col min="11021" max="11021" width="11" style="109" customWidth="1"/>
    <col min="11022" max="11022" width="10.109375" style="109" customWidth="1"/>
    <col min="11023" max="11023" width="11.33203125" style="109" bestFit="1" customWidth="1"/>
    <col min="11024" max="11024" width="8.88671875" style="109"/>
    <col min="11025" max="11026" width="10.21875" style="109" bestFit="1" customWidth="1"/>
    <col min="11027" max="11265" width="8.88671875" style="109"/>
    <col min="11266" max="11266" width="4" style="109" bestFit="1" customWidth="1"/>
    <col min="11267" max="11267" width="37.88671875" style="109" customWidth="1"/>
    <col min="11268" max="11268" width="9.88671875" style="109" customWidth="1"/>
    <col min="11269" max="11269" width="8.21875" style="109" customWidth="1"/>
    <col min="11270" max="11270" width="9" style="109" customWidth="1"/>
    <col min="11271" max="11272" width="8.6640625" style="109" customWidth="1"/>
    <col min="11273" max="11273" width="9.6640625" style="109" customWidth="1"/>
    <col min="11274" max="11274" width="10" style="109" customWidth="1"/>
    <col min="11275" max="11275" width="9.109375" style="109" customWidth="1"/>
    <col min="11276" max="11276" width="9.44140625" style="109" customWidth="1"/>
    <col min="11277" max="11277" width="11" style="109" customWidth="1"/>
    <col min="11278" max="11278" width="10.109375" style="109" customWidth="1"/>
    <col min="11279" max="11279" width="11.33203125" style="109" bestFit="1" customWidth="1"/>
    <col min="11280" max="11280" width="8.88671875" style="109"/>
    <col min="11281" max="11282" width="10.21875" style="109" bestFit="1" customWidth="1"/>
    <col min="11283" max="11521" width="8.88671875" style="109"/>
    <col min="11522" max="11522" width="4" style="109" bestFit="1" customWidth="1"/>
    <col min="11523" max="11523" width="37.88671875" style="109" customWidth="1"/>
    <col min="11524" max="11524" width="9.88671875" style="109" customWidth="1"/>
    <col min="11525" max="11525" width="8.21875" style="109" customWidth="1"/>
    <col min="11526" max="11526" width="9" style="109" customWidth="1"/>
    <col min="11527" max="11528" width="8.6640625" style="109" customWidth="1"/>
    <col min="11529" max="11529" width="9.6640625" style="109" customWidth="1"/>
    <col min="11530" max="11530" width="10" style="109" customWidth="1"/>
    <col min="11531" max="11531" width="9.109375" style="109" customWidth="1"/>
    <col min="11532" max="11532" width="9.44140625" style="109" customWidth="1"/>
    <col min="11533" max="11533" width="11" style="109" customWidth="1"/>
    <col min="11534" max="11534" width="10.109375" style="109" customWidth="1"/>
    <col min="11535" max="11535" width="11.33203125" style="109" bestFit="1" customWidth="1"/>
    <col min="11536" max="11536" width="8.88671875" style="109"/>
    <col min="11537" max="11538" width="10.21875" style="109" bestFit="1" customWidth="1"/>
    <col min="11539" max="11777" width="8.88671875" style="109"/>
    <col min="11778" max="11778" width="4" style="109" bestFit="1" customWidth="1"/>
    <col min="11779" max="11779" width="37.88671875" style="109" customWidth="1"/>
    <col min="11780" max="11780" width="9.88671875" style="109" customWidth="1"/>
    <col min="11781" max="11781" width="8.21875" style="109" customWidth="1"/>
    <col min="11782" max="11782" width="9" style="109" customWidth="1"/>
    <col min="11783" max="11784" width="8.6640625" style="109" customWidth="1"/>
    <col min="11785" max="11785" width="9.6640625" style="109" customWidth="1"/>
    <col min="11786" max="11786" width="10" style="109" customWidth="1"/>
    <col min="11787" max="11787" width="9.109375" style="109" customWidth="1"/>
    <col min="11788" max="11788" width="9.44140625" style="109" customWidth="1"/>
    <col min="11789" max="11789" width="11" style="109" customWidth="1"/>
    <col min="11790" max="11790" width="10.109375" style="109" customWidth="1"/>
    <col min="11791" max="11791" width="11.33203125" style="109" bestFit="1" customWidth="1"/>
    <col min="11792" max="11792" width="8.88671875" style="109"/>
    <col min="11793" max="11794" width="10.21875" style="109" bestFit="1" customWidth="1"/>
    <col min="11795" max="12033" width="8.88671875" style="109"/>
    <col min="12034" max="12034" width="4" style="109" bestFit="1" customWidth="1"/>
    <col min="12035" max="12035" width="37.88671875" style="109" customWidth="1"/>
    <col min="12036" max="12036" width="9.88671875" style="109" customWidth="1"/>
    <col min="12037" max="12037" width="8.21875" style="109" customWidth="1"/>
    <col min="12038" max="12038" width="9" style="109" customWidth="1"/>
    <col min="12039" max="12040" width="8.6640625" style="109" customWidth="1"/>
    <col min="12041" max="12041" width="9.6640625" style="109" customWidth="1"/>
    <col min="12042" max="12042" width="10" style="109" customWidth="1"/>
    <col min="12043" max="12043" width="9.109375" style="109" customWidth="1"/>
    <col min="12044" max="12044" width="9.44140625" style="109" customWidth="1"/>
    <col min="12045" max="12045" width="11" style="109" customWidth="1"/>
    <col min="12046" max="12046" width="10.109375" style="109" customWidth="1"/>
    <col min="12047" max="12047" width="11.33203125" style="109" bestFit="1" customWidth="1"/>
    <col min="12048" max="12048" width="8.88671875" style="109"/>
    <col min="12049" max="12050" width="10.21875" style="109" bestFit="1" customWidth="1"/>
    <col min="12051" max="12289" width="8.88671875" style="109"/>
    <col min="12290" max="12290" width="4" style="109" bestFit="1" customWidth="1"/>
    <col min="12291" max="12291" width="37.88671875" style="109" customWidth="1"/>
    <col min="12292" max="12292" width="9.88671875" style="109" customWidth="1"/>
    <col min="12293" max="12293" width="8.21875" style="109" customWidth="1"/>
    <col min="12294" max="12294" width="9" style="109" customWidth="1"/>
    <col min="12295" max="12296" width="8.6640625" style="109" customWidth="1"/>
    <col min="12297" max="12297" width="9.6640625" style="109" customWidth="1"/>
    <col min="12298" max="12298" width="10" style="109" customWidth="1"/>
    <col min="12299" max="12299" width="9.109375" style="109" customWidth="1"/>
    <col min="12300" max="12300" width="9.44140625" style="109" customWidth="1"/>
    <col min="12301" max="12301" width="11" style="109" customWidth="1"/>
    <col min="12302" max="12302" width="10.109375" style="109" customWidth="1"/>
    <col min="12303" max="12303" width="11.33203125" style="109" bestFit="1" customWidth="1"/>
    <col min="12304" max="12304" width="8.88671875" style="109"/>
    <col min="12305" max="12306" width="10.21875" style="109" bestFit="1" customWidth="1"/>
    <col min="12307" max="12545" width="8.88671875" style="109"/>
    <col min="12546" max="12546" width="4" style="109" bestFit="1" customWidth="1"/>
    <col min="12547" max="12547" width="37.88671875" style="109" customWidth="1"/>
    <col min="12548" max="12548" width="9.88671875" style="109" customWidth="1"/>
    <col min="12549" max="12549" width="8.21875" style="109" customWidth="1"/>
    <col min="12550" max="12550" width="9" style="109" customWidth="1"/>
    <col min="12551" max="12552" width="8.6640625" style="109" customWidth="1"/>
    <col min="12553" max="12553" width="9.6640625" style="109" customWidth="1"/>
    <col min="12554" max="12554" width="10" style="109" customWidth="1"/>
    <col min="12555" max="12555" width="9.109375" style="109" customWidth="1"/>
    <col min="12556" max="12556" width="9.44140625" style="109" customWidth="1"/>
    <col min="12557" max="12557" width="11" style="109" customWidth="1"/>
    <col min="12558" max="12558" width="10.109375" style="109" customWidth="1"/>
    <col min="12559" max="12559" width="11.33203125" style="109" bestFit="1" customWidth="1"/>
    <col min="12560" max="12560" width="8.88671875" style="109"/>
    <col min="12561" max="12562" width="10.21875" style="109" bestFit="1" customWidth="1"/>
    <col min="12563" max="12801" width="8.88671875" style="109"/>
    <col min="12802" max="12802" width="4" style="109" bestFit="1" customWidth="1"/>
    <col min="12803" max="12803" width="37.88671875" style="109" customWidth="1"/>
    <col min="12804" max="12804" width="9.88671875" style="109" customWidth="1"/>
    <col min="12805" max="12805" width="8.21875" style="109" customWidth="1"/>
    <col min="12806" max="12806" width="9" style="109" customWidth="1"/>
    <col min="12807" max="12808" width="8.6640625" style="109" customWidth="1"/>
    <col min="12809" max="12809" width="9.6640625" style="109" customWidth="1"/>
    <col min="12810" max="12810" width="10" style="109" customWidth="1"/>
    <col min="12811" max="12811" width="9.109375" style="109" customWidth="1"/>
    <col min="12812" max="12812" width="9.44140625" style="109" customWidth="1"/>
    <col min="12813" max="12813" width="11" style="109" customWidth="1"/>
    <col min="12814" max="12814" width="10.109375" style="109" customWidth="1"/>
    <col min="12815" max="12815" width="11.33203125" style="109" bestFit="1" customWidth="1"/>
    <col min="12816" max="12816" width="8.88671875" style="109"/>
    <col min="12817" max="12818" width="10.21875" style="109" bestFit="1" customWidth="1"/>
    <col min="12819" max="13057" width="8.88671875" style="109"/>
    <col min="13058" max="13058" width="4" style="109" bestFit="1" customWidth="1"/>
    <col min="13059" max="13059" width="37.88671875" style="109" customWidth="1"/>
    <col min="13060" max="13060" width="9.88671875" style="109" customWidth="1"/>
    <col min="13061" max="13061" width="8.21875" style="109" customWidth="1"/>
    <col min="13062" max="13062" width="9" style="109" customWidth="1"/>
    <col min="13063" max="13064" width="8.6640625" style="109" customWidth="1"/>
    <col min="13065" max="13065" width="9.6640625" style="109" customWidth="1"/>
    <col min="13066" max="13066" width="10" style="109" customWidth="1"/>
    <col min="13067" max="13067" width="9.109375" style="109" customWidth="1"/>
    <col min="13068" max="13068" width="9.44140625" style="109" customWidth="1"/>
    <col min="13069" max="13069" width="11" style="109" customWidth="1"/>
    <col min="13070" max="13070" width="10.109375" style="109" customWidth="1"/>
    <col min="13071" max="13071" width="11.33203125" style="109" bestFit="1" customWidth="1"/>
    <col min="13072" max="13072" width="8.88671875" style="109"/>
    <col min="13073" max="13074" width="10.21875" style="109" bestFit="1" customWidth="1"/>
    <col min="13075" max="13313" width="8.88671875" style="109"/>
    <col min="13314" max="13314" width="4" style="109" bestFit="1" customWidth="1"/>
    <col min="13315" max="13315" width="37.88671875" style="109" customWidth="1"/>
    <col min="13316" max="13316" width="9.88671875" style="109" customWidth="1"/>
    <col min="13317" max="13317" width="8.21875" style="109" customWidth="1"/>
    <col min="13318" max="13318" width="9" style="109" customWidth="1"/>
    <col min="13319" max="13320" width="8.6640625" style="109" customWidth="1"/>
    <col min="13321" max="13321" width="9.6640625" style="109" customWidth="1"/>
    <col min="13322" max="13322" width="10" style="109" customWidth="1"/>
    <col min="13323" max="13323" width="9.109375" style="109" customWidth="1"/>
    <col min="13324" max="13324" width="9.44140625" style="109" customWidth="1"/>
    <col min="13325" max="13325" width="11" style="109" customWidth="1"/>
    <col min="13326" max="13326" width="10.109375" style="109" customWidth="1"/>
    <col min="13327" max="13327" width="11.33203125" style="109" bestFit="1" customWidth="1"/>
    <col min="13328" max="13328" width="8.88671875" style="109"/>
    <col min="13329" max="13330" width="10.21875" style="109" bestFit="1" customWidth="1"/>
    <col min="13331" max="13569" width="8.88671875" style="109"/>
    <col min="13570" max="13570" width="4" style="109" bestFit="1" customWidth="1"/>
    <col min="13571" max="13571" width="37.88671875" style="109" customWidth="1"/>
    <col min="13572" max="13572" width="9.88671875" style="109" customWidth="1"/>
    <col min="13573" max="13573" width="8.21875" style="109" customWidth="1"/>
    <col min="13574" max="13574" width="9" style="109" customWidth="1"/>
    <col min="13575" max="13576" width="8.6640625" style="109" customWidth="1"/>
    <col min="13577" max="13577" width="9.6640625" style="109" customWidth="1"/>
    <col min="13578" max="13578" width="10" style="109" customWidth="1"/>
    <col min="13579" max="13579" width="9.109375" style="109" customWidth="1"/>
    <col min="13580" max="13580" width="9.44140625" style="109" customWidth="1"/>
    <col min="13581" max="13581" width="11" style="109" customWidth="1"/>
    <col min="13582" max="13582" width="10.109375" style="109" customWidth="1"/>
    <col min="13583" max="13583" width="11.33203125" style="109" bestFit="1" customWidth="1"/>
    <col min="13584" max="13584" width="8.88671875" style="109"/>
    <col min="13585" max="13586" width="10.21875" style="109" bestFit="1" customWidth="1"/>
    <col min="13587" max="13825" width="8.88671875" style="109"/>
    <col min="13826" max="13826" width="4" style="109" bestFit="1" customWidth="1"/>
    <col min="13827" max="13827" width="37.88671875" style="109" customWidth="1"/>
    <col min="13828" max="13828" width="9.88671875" style="109" customWidth="1"/>
    <col min="13829" max="13829" width="8.21875" style="109" customWidth="1"/>
    <col min="13830" max="13830" width="9" style="109" customWidth="1"/>
    <col min="13831" max="13832" width="8.6640625" style="109" customWidth="1"/>
    <col min="13833" max="13833" width="9.6640625" style="109" customWidth="1"/>
    <col min="13834" max="13834" width="10" style="109" customWidth="1"/>
    <col min="13835" max="13835" width="9.109375" style="109" customWidth="1"/>
    <col min="13836" max="13836" width="9.44140625" style="109" customWidth="1"/>
    <col min="13837" max="13837" width="11" style="109" customWidth="1"/>
    <col min="13838" max="13838" width="10.109375" style="109" customWidth="1"/>
    <col min="13839" max="13839" width="11.33203125" style="109" bestFit="1" customWidth="1"/>
    <col min="13840" max="13840" width="8.88671875" style="109"/>
    <col min="13841" max="13842" width="10.21875" style="109" bestFit="1" customWidth="1"/>
    <col min="13843" max="14081" width="8.88671875" style="109"/>
    <col min="14082" max="14082" width="4" style="109" bestFit="1" customWidth="1"/>
    <col min="14083" max="14083" width="37.88671875" style="109" customWidth="1"/>
    <col min="14084" max="14084" width="9.88671875" style="109" customWidth="1"/>
    <col min="14085" max="14085" width="8.21875" style="109" customWidth="1"/>
    <col min="14086" max="14086" width="9" style="109" customWidth="1"/>
    <col min="14087" max="14088" width="8.6640625" style="109" customWidth="1"/>
    <col min="14089" max="14089" width="9.6640625" style="109" customWidth="1"/>
    <col min="14090" max="14090" width="10" style="109" customWidth="1"/>
    <col min="14091" max="14091" width="9.109375" style="109" customWidth="1"/>
    <col min="14092" max="14092" width="9.44140625" style="109" customWidth="1"/>
    <col min="14093" max="14093" width="11" style="109" customWidth="1"/>
    <col min="14094" max="14094" width="10.109375" style="109" customWidth="1"/>
    <col min="14095" max="14095" width="11.33203125" style="109" bestFit="1" customWidth="1"/>
    <col min="14096" max="14096" width="8.88671875" style="109"/>
    <col min="14097" max="14098" width="10.21875" style="109" bestFit="1" customWidth="1"/>
    <col min="14099" max="14337" width="8.88671875" style="109"/>
    <col min="14338" max="14338" width="4" style="109" bestFit="1" customWidth="1"/>
    <col min="14339" max="14339" width="37.88671875" style="109" customWidth="1"/>
    <col min="14340" max="14340" width="9.88671875" style="109" customWidth="1"/>
    <col min="14341" max="14341" width="8.21875" style="109" customWidth="1"/>
    <col min="14342" max="14342" width="9" style="109" customWidth="1"/>
    <col min="14343" max="14344" width="8.6640625" style="109" customWidth="1"/>
    <col min="14345" max="14345" width="9.6640625" style="109" customWidth="1"/>
    <col min="14346" max="14346" width="10" style="109" customWidth="1"/>
    <col min="14347" max="14347" width="9.109375" style="109" customWidth="1"/>
    <col min="14348" max="14348" width="9.44140625" style="109" customWidth="1"/>
    <col min="14349" max="14349" width="11" style="109" customWidth="1"/>
    <col min="14350" max="14350" width="10.109375" style="109" customWidth="1"/>
    <col min="14351" max="14351" width="11.33203125" style="109" bestFit="1" customWidth="1"/>
    <col min="14352" max="14352" width="8.88671875" style="109"/>
    <col min="14353" max="14354" width="10.21875" style="109" bestFit="1" customWidth="1"/>
    <col min="14355" max="14593" width="8.88671875" style="109"/>
    <col min="14594" max="14594" width="4" style="109" bestFit="1" customWidth="1"/>
    <col min="14595" max="14595" width="37.88671875" style="109" customWidth="1"/>
    <col min="14596" max="14596" width="9.88671875" style="109" customWidth="1"/>
    <col min="14597" max="14597" width="8.21875" style="109" customWidth="1"/>
    <col min="14598" max="14598" width="9" style="109" customWidth="1"/>
    <col min="14599" max="14600" width="8.6640625" style="109" customWidth="1"/>
    <col min="14601" max="14601" width="9.6640625" style="109" customWidth="1"/>
    <col min="14602" max="14602" width="10" style="109" customWidth="1"/>
    <col min="14603" max="14603" width="9.109375" style="109" customWidth="1"/>
    <col min="14604" max="14604" width="9.44140625" style="109" customWidth="1"/>
    <col min="14605" max="14605" width="11" style="109" customWidth="1"/>
    <col min="14606" max="14606" width="10.109375" style="109" customWidth="1"/>
    <col min="14607" max="14607" width="11.33203125" style="109" bestFit="1" customWidth="1"/>
    <col min="14608" max="14608" width="8.88671875" style="109"/>
    <col min="14609" max="14610" width="10.21875" style="109" bestFit="1" customWidth="1"/>
    <col min="14611" max="14849" width="8.88671875" style="109"/>
    <col min="14850" max="14850" width="4" style="109" bestFit="1" customWidth="1"/>
    <col min="14851" max="14851" width="37.88671875" style="109" customWidth="1"/>
    <col min="14852" max="14852" width="9.88671875" style="109" customWidth="1"/>
    <col min="14853" max="14853" width="8.21875" style="109" customWidth="1"/>
    <col min="14854" max="14854" width="9" style="109" customWidth="1"/>
    <col min="14855" max="14856" width="8.6640625" style="109" customWidth="1"/>
    <col min="14857" max="14857" width="9.6640625" style="109" customWidth="1"/>
    <col min="14858" max="14858" width="10" style="109" customWidth="1"/>
    <col min="14859" max="14859" width="9.109375" style="109" customWidth="1"/>
    <col min="14860" max="14860" width="9.44140625" style="109" customWidth="1"/>
    <col min="14861" max="14861" width="11" style="109" customWidth="1"/>
    <col min="14862" max="14862" width="10.109375" style="109" customWidth="1"/>
    <col min="14863" max="14863" width="11.33203125" style="109" bestFit="1" customWidth="1"/>
    <col min="14864" max="14864" width="8.88671875" style="109"/>
    <col min="14865" max="14866" width="10.21875" style="109" bestFit="1" customWidth="1"/>
    <col min="14867" max="15105" width="8.88671875" style="109"/>
    <col min="15106" max="15106" width="4" style="109" bestFit="1" customWidth="1"/>
    <col min="15107" max="15107" width="37.88671875" style="109" customWidth="1"/>
    <col min="15108" max="15108" width="9.88671875" style="109" customWidth="1"/>
    <col min="15109" max="15109" width="8.21875" style="109" customWidth="1"/>
    <col min="15110" max="15110" width="9" style="109" customWidth="1"/>
    <col min="15111" max="15112" width="8.6640625" style="109" customWidth="1"/>
    <col min="15113" max="15113" width="9.6640625" style="109" customWidth="1"/>
    <col min="15114" max="15114" width="10" style="109" customWidth="1"/>
    <col min="15115" max="15115" width="9.109375" style="109" customWidth="1"/>
    <col min="15116" max="15116" width="9.44140625" style="109" customWidth="1"/>
    <col min="15117" max="15117" width="11" style="109" customWidth="1"/>
    <col min="15118" max="15118" width="10.109375" style="109" customWidth="1"/>
    <col min="15119" max="15119" width="11.33203125" style="109" bestFit="1" customWidth="1"/>
    <col min="15120" max="15120" width="8.88671875" style="109"/>
    <col min="15121" max="15122" width="10.21875" style="109" bestFit="1" customWidth="1"/>
    <col min="15123" max="15361" width="8.88671875" style="109"/>
    <col min="15362" max="15362" width="4" style="109" bestFit="1" customWidth="1"/>
    <col min="15363" max="15363" width="37.88671875" style="109" customWidth="1"/>
    <col min="15364" max="15364" width="9.88671875" style="109" customWidth="1"/>
    <col min="15365" max="15365" width="8.21875" style="109" customWidth="1"/>
    <col min="15366" max="15366" width="9" style="109" customWidth="1"/>
    <col min="15367" max="15368" width="8.6640625" style="109" customWidth="1"/>
    <col min="15369" max="15369" width="9.6640625" style="109" customWidth="1"/>
    <col min="15370" max="15370" width="10" style="109" customWidth="1"/>
    <col min="15371" max="15371" width="9.109375" style="109" customWidth="1"/>
    <col min="15372" max="15372" width="9.44140625" style="109" customWidth="1"/>
    <col min="15373" max="15373" width="11" style="109" customWidth="1"/>
    <col min="15374" max="15374" width="10.109375" style="109" customWidth="1"/>
    <col min="15375" max="15375" width="11.33203125" style="109" bestFit="1" customWidth="1"/>
    <col min="15376" max="15376" width="8.88671875" style="109"/>
    <col min="15377" max="15378" width="10.21875" style="109" bestFit="1" customWidth="1"/>
    <col min="15379" max="15617" width="8.88671875" style="109"/>
    <col min="15618" max="15618" width="4" style="109" bestFit="1" customWidth="1"/>
    <col min="15619" max="15619" width="37.88671875" style="109" customWidth="1"/>
    <col min="15620" max="15620" width="9.88671875" style="109" customWidth="1"/>
    <col min="15621" max="15621" width="8.21875" style="109" customWidth="1"/>
    <col min="15622" max="15622" width="9" style="109" customWidth="1"/>
    <col min="15623" max="15624" width="8.6640625" style="109" customWidth="1"/>
    <col min="15625" max="15625" width="9.6640625" style="109" customWidth="1"/>
    <col min="15626" max="15626" width="10" style="109" customWidth="1"/>
    <col min="15627" max="15627" width="9.109375" style="109" customWidth="1"/>
    <col min="15628" max="15628" width="9.44140625" style="109" customWidth="1"/>
    <col min="15629" max="15629" width="11" style="109" customWidth="1"/>
    <col min="15630" max="15630" width="10.109375" style="109" customWidth="1"/>
    <col min="15631" max="15631" width="11.33203125" style="109" bestFit="1" customWidth="1"/>
    <col min="15632" max="15632" width="8.88671875" style="109"/>
    <col min="15633" max="15634" width="10.21875" style="109" bestFit="1" customWidth="1"/>
    <col min="15635" max="15873" width="8.88671875" style="109"/>
    <col min="15874" max="15874" width="4" style="109" bestFit="1" customWidth="1"/>
    <col min="15875" max="15875" width="37.88671875" style="109" customWidth="1"/>
    <col min="15876" max="15876" width="9.88671875" style="109" customWidth="1"/>
    <col min="15877" max="15877" width="8.21875" style="109" customWidth="1"/>
    <col min="15878" max="15878" width="9" style="109" customWidth="1"/>
    <col min="15879" max="15880" width="8.6640625" style="109" customWidth="1"/>
    <col min="15881" max="15881" width="9.6640625" style="109" customWidth="1"/>
    <col min="15882" max="15882" width="10" style="109" customWidth="1"/>
    <col min="15883" max="15883" width="9.109375" style="109" customWidth="1"/>
    <col min="15884" max="15884" width="9.44140625" style="109" customWidth="1"/>
    <col min="15885" max="15885" width="11" style="109" customWidth="1"/>
    <col min="15886" max="15886" width="10.109375" style="109" customWidth="1"/>
    <col min="15887" max="15887" width="11.33203125" style="109" bestFit="1" customWidth="1"/>
    <col min="15888" max="15888" width="8.88671875" style="109"/>
    <col min="15889" max="15890" width="10.21875" style="109" bestFit="1" customWidth="1"/>
    <col min="15891" max="16129" width="8.88671875" style="109"/>
    <col min="16130" max="16130" width="4" style="109" bestFit="1" customWidth="1"/>
    <col min="16131" max="16131" width="37.88671875" style="109" customWidth="1"/>
    <col min="16132" max="16132" width="9.88671875" style="109" customWidth="1"/>
    <col min="16133" max="16133" width="8.21875" style="109" customWidth="1"/>
    <col min="16134" max="16134" width="9" style="109" customWidth="1"/>
    <col min="16135" max="16136" width="8.6640625" style="109" customWidth="1"/>
    <col min="16137" max="16137" width="9.6640625" style="109" customWidth="1"/>
    <col min="16138" max="16138" width="10" style="109" customWidth="1"/>
    <col min="16139" max="16139" width="9.109375" style="109" customWidth="1"/>
    <col min="16140" max="16140" width="9.44140625" style="109" customWidth="1"/>
    <col min="16141" max="16141" width="11" style="109" customWidth="1"/>
    <col min="16142" max="16142" width="10.109375" style="109" customWidth="1"/>
    <col min="16143" max="16143" width="11.33203125" style="109" bestFit="1" customWidth="1"/>
    <col min="16144" max="16144" width="8.88671875" style="109"/>
    <col min="16145" max="16146" width="10.21875" style="109" bestFit="1" customWidth="1"/>
    <col min="16147" max="16384" width="8.88671875" style="109"/>
  </cols>
  <sheetData>
    <row r="1" spans="1:18" ht="15.75" customHeight="1" x14ac:dyDescent="0.25">
      <c r="A1" s="201" t="s">
        <v>221</v>
      </c>
      <c r="B1" s="201"/>
      <c r="C1" s="201"/>
      <c r="D1" s="201"/>
      <c r="E1" s="201"/>
      <c r="F1" s="201"/>
      <c r="G1" s="201"/>
      <c r="H1" s="201"/>
      <c r="I1" s="201"/>
      <c r="J1" s="201"/>
      <c r="K1" s="201"/>
      <c r="L1" s="201"/>
      <c r="M1" s="201"/>
      <c r="N1" s="201"/>
    </row>
    <row r="2" spans="1:18" ht="19.5" customHeight="1" x14ac:dyDescent="0.25">
      <c r="A2" s="201" t="s">
        <v>212</v>
      </c>
      <c r="B2" s="201"/>
      <c r="C2" s="201"/>
      <c r="D2" s="201"/>
      <c r="E2" s="201"/>
      <c r="F2" s="201"/>
      <c r="G2" s="201"/>
      <c r="H2" s="201"/>
      <c r="I2" s="201"/>
      <c r="J2" s="201"/>
      <c r="K2" s="201"/>
      <c r="L2" s="201"/>
      <c r="M2" s="201"/>
      <c r="N2" s="201"/>
    </row>
    <row r="3" spans="1:18" ht="15.75" customHeight="1" x14ac:dyDescent="0.25">
      <c r="A3" s="293" t="s">
        <v>222</v>
      </c>
      <c r="B3" s="293"/>
      <c r="C3" s="293"/>
      <c r="D3" s="293"/>
      <c r="E3" s="293"/>
      <c r="F3" s="293"/>
      <c r="G3" s="293"/>
      <c r="H3" s="293"/>
      <c r="I3" s="293"/>
      <c r="J3" s="293"/>
      <c r="K3" s="293"/>
      <c r="L3" s="293"/>
      <c r="M3" s="293"/>
      <c r="N3" s="293"/>
    </row>
    <row r="4" spans="1:18" ht="18" customHeight="1" x14ac:dyDescent="0.25">
      <c r="A4" s="281" t="s">
        <v>231</v>
      </c>
      <c r="B4" s="201"/>
      <c r="C4" s="201"/>
      <c r="D4" s="201"/>
      <c r="E4" s="201"/>
      <c r="F4" s="201"/>
      <c r="G4" s="201"/>
      <c r="H4" s="201"/>
      <c r="I4" s="201"/>
      <c r="J4" s="201"/>
      <c r="K4" s="201"/>
      <c r="L4" s="201"/>
      <c r="M4" s="201"/>
      <c r="N4" s="201"/>
    </row>
    <row r="5" spans="1:18" ht="18" customHeight="1" x14ac:dyDescent="0.25">
      <c r="A5" s="154"/>
      <c r="B5" s="155"/>
      <c r="C5" s="155"/>
      <c r="D5" s="155"/>
      <c r="E5" s="155"/>
      <c r="F5" s="155"/>
      <c r="G5" s="155"/>
      <c r="H5" s="155"/>
      <c r="I5" s="155"/>
      <c r="J5" s="155"/>
      <c r="K5" s="155"/>
      <c r="L5" s="155"/>
      <c r="M5" s="282" t="s">
        <v>163</v>
      </c>
      <c r="N5" s="282"/>
    </row>
    <row r="6" spans="1:18" ht="39.75" customHeight="1" x14ac:dyDescent="0.25">
      <c r="A6" s="283" t="s">
        <v>1</v>
      </c>
      <c r="B6" s="283" t="s">
        <v>7</v>
      </c>
      <c r="C6" s="283" t="s">
        <v>207</v>
      </c>
      <c r="D6" s="285" t="s">
        <v>164</v>
      </c>
      <c r="E6" s="285" t="s">
        <v>165</v>
      </c>
      <c r="F6" s="287" t="s">
        <v>166</v>
      </c>
      <c r="G6" s="288"/>
      <c r="H6" s="289" t="s">
        <v>167</v>
      </c>
      <c r="I6" s="287" t="s">
        <v>168</v>
      </c>
      <c r="J6" s="288"/>
      <c r="K6" s="287" t="s">
        <v>213</v>
      </c>
      <c r="L6" s="288"/>
      <c r="M6" s="291" t="s">
        <v>59</v>
      </c>
      <c r="N6" s="292"/>
    </row>
    <row r="7" spans="1:18" ht="43.5" customHeight="1" x14ac:dyDescent="0.25">
      <c r="A7" s="284"/>
      <c r="B7" s="284"/>
      <c r="C7" s="284"/>
      <c r="D7" s="286"/>
      <c r="E7" s="286"/>
      <c r="F7" s="164" t="s">
        <v>169</v>
      </c>
      <c r="G7" s="164" t="s">
        <v>114</v>
      </c>
      <c r="H7" s="290"/>
      <c r="I7" s="164" t="s">
        <v>170</v>
      </c>
      <c r="J7" s="165" t="s">
        <v>171</v>
      </c>
      <c r="K7" s="164" t="s">
        <v>170</v>
      </c>
      <c r="L7" s="165" t="s">
        <v>171</v>
      </c>
      <c r="M7" s="164" t="s">
        <v>170</v>
      </c>
      <c r="N7" s="165" t="s">
        <v>171</v>
      </c>
    </row>
    <row r="8" spans="1:18" ht="29.25" customHeight="1" x14ac:dyDescent="0.25">
      <c r="A8" s="166" t="s">
        <v>172</v>
      </c>
      <c r="B8" s="166" t="s">
        <v>173</v>
      </c>
      <c r="C8" s="166">
        <v>1</v>
      </c>
      <c r="D8" s="166">
        <v>2</v>
      </c>
      <c r="E8" s="166">
        <v>3</v>
      </c>
      <c r="F8" s="166">
        <v>4</v>
      </c>
      <c r="G8" s="166">
        <v>5</v>
      </c>
      <c r="H8" s="166">
        <v>6</v>
      </c>
      <c r="I8" s="166" t="s">
        <v>208</v>
      </c>
      <c r="J8" s="166" t="s">
        <v>209</v>
      </c>
      <c r="K8" s="166">
        <v>9</v>
      </c>
      <c r="L8" s="166">
        <v>10</v>
      </c>
      <c r="M8" s="166" t="s">
        <v>174</v>
      </c>
      <c r="N8" s="166" t="s">
        <v>210</v>
      </c>
    </row>
    <row r="9" spans="1:18" s="111" customFormat="1" ht="14.25" x14ac:dyDescent="0.2">
      <c r="A9" s="167">
        <v>1</v>
      </c>
      <c r="B9" s="168" t="s">
        <v>22</v>
      </c>
      <c r="C9" s="168"/>
      <c r="D9" s="169">
        <f t="shared" ref="D9:N9" si="0">SUM(D10:D11)</f>
        <v>1703160</v>
      </c>
      <c r="E9" s="169">
        <f t="shared" si="0"/>
        <v>15398</v>
      </c>
      <c r="F9" s="169">
        <f t="shared" si="0"/>
        <v>5298</v>
      </c>
      <c r="G9" s="169">
        <f t="shared" si="0"/>
        <v>17815</v>
      </c>
      <c r="H9" s="169">
        <f t="shared" si="0"/>
        <v>52204</v>
      </c>
      <c r="I9" s="169">
        <f t="shared" si="0"/>
        <v>1776060</v>
      </c>
      <c r="J9" s="169">
        <f t="shared" si="0"/>
        <v>1793875</v>
      </c>
      <c r="K9" s="169">
        <f t="shared" si="0"/>
        <v>266409</v>
      </c>
      <c r="L9" s="169">
        <f t="shared" si="0"/>
        <v>269081</v>
      </c>
      <c r="M9" s="169">
        <f t="shared" si="0"/>
        <v>2042469</v>
      </c>
      <c r="N9" s="169">
        <f t="shared" si="0"/>
        <v>2062956</v>
      </c>
      <c r="O9" s="110"/>
    </row>
    <row r="10" spans="1:18" x14ac:dyDescent="0.25">
      <c r="A10" s="170"/>
      <c r="B10" s="171" t="s">
        <v>12</v>
      </c>
      <c r="C10" s="171"/>
      <c r="D10" s="172">
        <f>Nhan_cong!I7</f>
        <v>1703160</v>
      </c>
      <c r="E10" s="173">
        <f>Dung_cu!E37</f>
        <v>15398</v>
      </c>
      <c r="F10" s="173">
        <f>Thiet_bi!E26</f>
        <v>5298</v>
      </c>
      <c r="G10" s="173">
        <f>Thiet_bi!F26</f>
        <v>17815</v>
      </c>
      <c r="H10" s="173">
        <f>Vat_lieu!E29</f>
        <v>52204</v>
      </c>
      <c r="I10" s="173">
        <f>ROUND((D10+E10+F10+H10),0)</f>
        <v>1776060</v>
      </c>
      <c r="J10" s="173">
        <f>ROUND((D10+E10+F10+G10+H10),0)</f>
        <v>1793875</v>
      </c>
      <c r="K10" s="173">
        <f>ROUND((I10*15%),0)</f>
        <v>266409</v>
      </c>
      <c r="L10" s="173">
        <f>ROUND((J10*15%),0)</f>
        <v>269081</v>
      </c>
      <c r="M10" s="174">
        <f>ROUND((I10+K10),0)</f>
        <v>2042469</v>
      </c>
      <c r="N10" s="174">
        <f>ROUND((J10+L10),0)</f>
        <v>2062956</v>
      </c>
    </row>
    <row r="11" spans="1:18" x14ac:dyDescent="0.25">
      <c r="A11" s="170"/>
      <c r="B11" s="171" t="s">
        <v>13</v>
      </c>
      <c r="C11" s="171"/>
      <c r="D11" s="169"/>
      <c r="E11" s="173"/>
      <c r="F11" s="173"/>
      <c r="G11" s="173"/>
      <c r="H11" s="173"/>
      <c r="I11" s="173"/>
      <c r="J11" s="173"/>
      <c r="K11" s="173"/>
      <c r="L11" s="173"/>
      <c r="M11" s="173"/>
      <c r="N11" s="173"/>
    </row>
    <row r="12" spans="1:18" s="111" customFormat="1" ht="42" customHeight="1" x14ac:dyDescent="0.2">
      <c r="A12" s="175">
        <v>2</v>
      </c>
      <c r="B12" s="176" t="s">
        <v>96</v>
      </c>
      <c r="C12" s="176"/>
      <c r="D12" s="169">
        <f t="shared" ref="D12:N12" si="1">SUM(D13:D14)</f>
        <v>12447945</v>
      </c>
      <c r="E12" s="169">
        <f t="shared" si="1"/>
        <v>140555</v>
      </c>
      <c r="F12" s="169">
        <f t="shared" si="1"/>
        <v>18558</v>
      </c>
      <c r="G12" s="169">
        <f t="shared" si="1"/>
        <v>219709</v>
      </c>
      <c r="H12" s="169">
        <f t="shared" si="1"/>
        <v>316246</v>
      </c>
      <c r="I12" s="169">
        <f t="shared" si="1"/>
        <v>12923304</v>
      </c>
      <c r="J12" s="169">
        <f t="shared" si="1"/>
        <v>13143013</v>
      </c>
      <c r="K12" s="169">
        <f t="shared" si="1"/>
        <v>2274225</v>
      </c>
      <c r="L12" s="169">
        <f t="shared" si="1"/>
        <v>2315046</v>
      </c>
      <c r="M12" s="169">
        <f t="shared" si="1"/>
        <v>15197529</v>
      </c>
      <c r="N12" s="169">
        <f t="shared" si="1"/>
        <v>15458059</v>
      </c>
      <c r="O12" s="110"/>
      <c r="P12" s="112"/>
    </row>
    <row r="13" spans="1:18" x14ac:dyDescent="0.25">
      <c r="A13" s="170"/>
      <c r="B13" s="171" t="s">
        <v>12</v>
      </c>
      <c r="C13" s="181">
        <v>1</v>
      </c>
      <c r="D13" s="172">
        <f>Nhan_cong!I12</f>
        <v>5953365</v>
      </c>
      <c r="E13" s="173">
        <f>Dung_cu!E38</f>
        <v>53937</v>
      </c>
      <c r="F13" s="173">
        <f>Thiet_bi!E27</f>
        <v>18558</v>
      </c>
      <c r="G13" s="173">
        <f>Thiet_bi!F27</f>
        <v>62403</v>
      </c>
      <c r="H13" s="173">
        <f>Vat_lieu!E30</f>
        <v>182866</v>
      </c>
      <c r="I13" s="173">
        <f>ROUND((D13+E13+F13+H13),0)</f>
        <v>6208726</v>
      </c>
      <c r="J13" s="173">
        <f>ROUND((D13+E13+F13+G13+H13),0)</f>
        <v>6271129</v>
      </c>
      <c r="K13" s="173">
        <f>ROUND((I13*15%),0)</f>
        <v>931309</v>
      </c>
      <c r="L13" s="173">
        <f>ROUND((J13*15%),0)</f>
        <v>940669</v>
      </c>
      <c r="M13" s="174">
        <f>ROUND((I13+K13),0)</f>
        <v>7140035</v>
      </c>
      <c r="N13" s="174">
        <f>ROUND((J13+L13),0)</f>
        <v>7211798</v>
      </c>
      <c r="O13" s="113"/>
      <c r="P13" s="113"/>
      <c r="Q13" s="113"/>
      <c r="R13" s="113"/>
    </row>
    <row r="14" spans="1:18" x14ac:dyDescent="0.25">
      <c r="A14" s="170"/>
      <c r="B14" s="171" t="s">
        <v>13</v>
      </c>
      <c r="C14" s="181">
        <v>1</v>
      </c>
      <c r="D14" s="172">
        <f>Nhan_cong!J12</f>
        <v>6494580</v>
      </c>
      <c r="E14" s="173">
        <f>Dung_cu!F38</f>
        <v>86618</v>
      </c>
      <c r="F14" s="173"/>
      <c r="G14" s="173">
        <f>Thiet_bi!G27</f>
        <v>157306</v>
      </c>
      <c r="H14" s="173">
        <f>Vat_lieu!F30</f>
        <v>133380</v>
      </c>
      <c r="I14" s="173">
        <f>ROUND((D14+E14+F14+H14),0)</f>
        <v>6714578</v>
      </c>
      <c r="J14" s="173">
        <f>ROUND((D14+E14+F14+G14+H14),0)</f>
        <v>6871884</v>
      </c>
      <c r="K14" s="173">
        <f>ROUND((I14*20%),0)</f>
        <v>1342916</v>
      </c>
      <c r="L14" s="173">
        <f>ROUND((J14*20%),0)</f>
        <v>1374377</v>
      </c>
      <c r="M14" s="174">
        <f>ROUND((I14+K14),0)</f>
        <v>8057494</v>
      </c>
      <c r="N14" s="174">
        <f>ROUND((J14+L14),0)</f>
        <v>8246261</v>
      </c>
      <c r="O14" s="113"/>
      <c r="P14" s="113"/>
      <c r="Q14" s="113"/>
      <c r="R14" s="113"/>
    </row>
    <row r="15" spans="1:18" s="111" customFormat="1" ht="40.5" customHeight="1" x14ac:dyDescent="0.2">
      <c r="A15" s="175">
        <v>3</v>
      </c>
      <c r="B15" s="176" t="s">
        <v>41</v>
      </c>
      <c r="C15" s="182"/>
      <c r="D15" s="169">
        <f t="shared" ref="D15:N15" si="2">SUM(D16:D17)</f>
        <v>10283085</v>
      </c>
      <c r="E15" s="169">
        <f>SUM(E16:E17)</f>
        <v>93164</v>
      </c>
      <c r="F15" s="169">
        <f>SUM(F16:F17)</f>
        <v>32054</v>
      </c>
      <c r="G15" s="169">
        <f t="shared" si="2"/>
        <v>107788</v>
      </c>
      <c r="H15" s="169">
        <f t="shared" si="2"/>
        <v>315860</v>
      </c>
      <c r="I15" s="169">
        <f t="shared" si="2"/>
        <v>10724163</v>
      </c>
      <c r="J15" s="169">
        <f t="shared" si="2"/>
        <v>10831951</v>
      </c>
      <c r="K15" s="169">
        <f t="shared" si="2"/>
        <v>1608624</v>
      </c>
      <c r="L15" s="169">
        <f t="shared" si="2"/>
        <v>1624793</v>
      </c>
      <c r="M15" s="169">
        <f t="shared" si="2"/>
        <v>12332787</v>
      </c>
      <c r="N15" s="169">
        <f t="shared" si="2"/>
        <v>12456744</v>
      </c>
      <c r="Q15" s="114"/>
      <c r="R15" s="114"/>
    </row>
    <row r="16" spans="1:18" x14ac:dyDescent="0.25">
      <c r="A16" s="170"/>
      <c r="B16" s="171" t="s">
        <v>12</v>
      </c>
      <c r="C16" s="181">
        <v>1</v>
      </c>
      <c r="D16" s="177">
        <f>Nhan_cong!I17</f>
        <v>10283085</v>
      </c>
      <c r="E16" s="173">
        <f>Dung_cu!E39</f>
        <v>93164</v>
      </c>
      <c r="F16" s="173">
        <f>Thiet_bi!E28</f>
        <v>32054</v>
      </c>
      <c r="G16" s="173">
        <f>Thiet_bi!F28</f>
        <v>107788</v>
      </c>
      <c r="H16" s="173">
        <f>Vat_lieu!E31</f>
        <v>315860</v>
      </c>
      <c r="I16" s="173">
        <f>ROUND((D16+F16+E16+H16),0)</f>
        <v>10724163</v>
      </c>
      <c r="J16" s="173">
        <f>ROUND((D16+E16+G16+F16+H16),0)</f>
        <v>10831951</v>
      </c>
      <c r="K16" s="173">
        <f>ROUND((I16*15%),0)</f>
        <v>1608624</v>
      </c>
      <c r="L16" s="173">
        <f>ROUND((J16*15%),0)</f>
        <v>1624793</v>
      </c>
      <c r="M16" s="174">
        <f>ROUND((I16+K16),0)</f>
        <v>12332787</v>
      </c>
      <c r="N16" s="174">
        <f>ROUND((J16+L16),0)</f>
        <v>12456744</v>
      </c>
      <c r="O16" s="113"/>
      <c r="P16" s="113"/>
      <c r="Q16" s="113"/>
      <c r="R16" s="113"/>
    </row>
    <row r="17" spans="1:18" x14ac:dyDescent="0.25">
      <c r="A17" s="170"/>
      <c r="B17" s="171" t="s">
        <v>13</v>
      </c>
      <c r="C17" s="181"/>
      <c r="D17" s="178"/>
      <c r="E17" s="173"/>
      <c r="F17" s="173"/>
      <c r="G17" s="173"/>
      <c r="H17" s="173"/>
      <c r="I17" s="173"/>
      <c r="J17" s="173"/>
      <c r="K17" s="173"/>
      <c r="L17" s="173"/>
      <c r="M17" s="173"/>
      <c r="N17" s="173"/>
      <c r="O17" s="113"/>
      <c r="P17" s="113"/>
      <c r="Q17" s="113"/>
      <c r="R17" s="113"/>
    </row>
    <row r="18" spans="1:18" s="111" customFormat="1" ht="25.5" x14ac:dyDescent="0.25">
      <c r="A18" s="175">
        <v>4</v>
      </c>
      <c r="B18" s="176" t="s">
        <v>97</v>
      </c>
      <c r="C18" s="182"/>
      <c r="D18" s="169">
        <f t="shared" ref="D18:N18" si="3">SUM(D19:D20)</f>
        <v>1623645</v>
      </c>
      <c r="E18" s="169">
        <f t="shared" si="3"/>
        <v>14709</v>
      </c>
      <c r="F18" s="169">
        <f t="shared" si="3"/>
        <v>5061</v>
      </c>
      <c r="G18" s="169">
        <f t="shared" si="3"/>
        <v>17019</v>
      </c>
      <c r="H18" s="169">
        <f t="shared" si="3"/>
        <v>49873</v>
      </c>
      <c r="I18" s="169">
        <f t="shared" si="3"/>
        <v>1693288</v>
      </c>
      <c r="J18" s="169">
        <f t="shared" si="3"/>
        <v>1710307</v>
      </c>
      <c r="K18" s="169">
        <f t="shared" si="3"/>
        <v>253993</v>
      </c>
      <c r="L18" s="169">
        <f t="shared" si="3"/>
        <v>256546</v>
      </c>
      <c r="M18" s="169">
        <f t="shared" si="3"/>
        <v>1947281</v>
      </c>
      <c r="N18" s="169">
        <f t="shared" si="3"/>
        <v>1966853</v>
      </c>
      <c r="O18" s="113"/>
      <c r="P18" s="113"/>
      <c r="Q18" s="113"/>
      <c r="R18" s="113"/>
    </row>
    <row r="19" spans="1:18" x14ac:dyDescent="0.25">
      <c r="A19" s="170"/>
      <c r="B19" s="171" t="s">
        <v>12</v>
      </c>
      <c r="C19" s="181"/>
      <c r="D19" s="172">
        <f>Nhan_cong!I23</f>
        <v>1623645</v>
      </c>
      <c r="E19" s="173">
        <f>Dung_cu!E40</f>
        <v>14709</v>
      </c>
      <c r="F19" s="173">
        <f>Thiet_bi!E29</f>
        <v>5061</v>
      </c>
      <c r="G19" s="173">
        <f>Thiet_bi!F29</f>
        <v>17019</v>
      </c>
      <c r="H19" s="173">
        <f>Vat_lieu!E32</f>
        <v>49873</v>
      </c>
      <c r="I19" s="173">
        <f>ROUND((D19+F19+E19+H19),0)</f>
        <v>1693288</v>
      </c>
      <c r="J19" s="173">
        <f>ROUND((D19+E19+G19+F19+H19),0)</f>
        <v>1710307</v>
      </c>
      <c r="K19" s="173">
        <f>ROUND((I19*15%),0)</f>
        <v>253993</v>
      </c>
      <c r="L19" s="173">
        <f>ROUND((J19*15%),0)</f>
        <v>256546</v>
      </c>
      <c r="M19" s="174">
        <f>ROUND((I19+K19),0)</f>
        <v>1947281</v>
      </c>
      <c r="N19" s="174">
        <f>ROUND((J19+L19),0)</f>
        <v>1966853</v>
      </c>
      <c r="O19" s="113"/>
      <c r="P19" s="113"/>
      <c r="Q19" s="113"/>
      <c r="R19" s="113"/>
    </row>
    <row r="20" spans="1:18" x14ac:dyDescent="0.25">
      <c r="A20" s="170"/>
      <c r="B20" s="171" t="s">
        <v>13</v>
      </c>
      <c r="C20" s="171"/>
      <c r="D20" s="172"/>
      <c r="E20" s="173"/>
      <c r="F20" s="173"/>
      <c r="G20" s="173"/>
      <c r="H20" s="173"/>
      <c r="I20" s="173"/>
      <c r="J20" s="173"/>
      <c r="K20" s="173"/>
      <c r="L20" s="173"/>
      <c r="M20" s="173"/>
      <c r="N20" s="173"/>
      <c r="O20" s="113"/>
      <c r="P20" s="113"/>
      <c r="Q20" s="113"/>
      <c r="R20" s="113"/>
    </row>
    <row r="21" spans="1:18" s="111" customFormat="1" ht="27.75" customHeight="1" x14ac:dyDescent="0.25">
      <c r="A21" s="175">
        <v>5</v>
      </c>
      <c r="B21" s="176" t="s">
        <v>98</v>
      </c>
      <c r="C21" s="176"/>
      <c r="D21" s="169">
        <f t="shared" ref="D21:N21" si="4">SUM(D22:D23)</f>
        <v>420660</v>
      </c>
      <c r="E21" s="169">
        <f t="shared" si="4"/>
        <v>3727</v>
      </c>
      <c r="F21" s="169">
        <f t="shared" si="4"/>
        <v>1282</v>
      </c>
      <c r="G21" s="169">
        <f t="shared" si="4"/>
        <v>4312</v>
      </c>
      <c r="H21" s="169">
        <f t="shared" si="4"/>
        <v>12637</v>
      </c>
      <c r="I21" s="169">
        <f t="shared" si="4"/>
        <v>438306</v>
      </c>
      <c r="J21" s="169">
        <f t="shared" si="4"/>
        <v>442618</v>
      </c>
      <c r="K21" s="169">
        <f t="shared" si="4"/>
        <v>65746</v>
      </c>
      <c r="L21" s="169">
        <f t="shared" si="4"/>
        <v>66393</v>
      </c>
      <c r="M21" s="169">
        <f t="shared" si="4"/>
        <v>504052</v>
      </c>
      <c r="N21" s="169">
        <f t="shared" si="4"/>
        <v>509011</v>
      </c>
      <c r="O21" s="113"/>
      <c r="P21" s="113"/>
      <c r="Q21" s="113"/>
      <c r="R21" s="113"/>
    </row>
    <row r="22" spans="1:18" x14ac:dyDescent="0.25">
      <c r="A22" s="170"/>
      <c r="B22" s="171" t="s">
        <v>12</v>
      </c>
      <c r="C22" s="171"/>
      <c r="D22" s="172">
        <f>Nhan_cong!I24</f>
        <v>420660</v>
      </c>
      <c r="E22" s="173">
        <f>Dung_cu!E41</f>
        <v>3727</v>
      </c>
      <c r="F22" s="173">
        <f>Thiet_bi!E30</f>
        <v>1282</v>
      </c>
      <c r="G22" s="173">
        <f>Thiet_bi!F30</f>
        <v>4312</v>
      </c>
      <c r="H22" s="173">
        <f>Vat_lieu!E33</f>
        <v>12637</v>
      </c>
      <c r="I22" s="173">
        <f>ROUND((D22+E22+F22+H22),0)</f>
        <v>438306</v>
      </c>
      <c r="J22" s="173">
        <f>ROUND((D22+E22+F22+G22+H22),0)</f>
        <v>442618</v>
      </c>
      <c r="K22" s="173">
        <f>ROUND((I22*15%),0)</f>
        <v>65746</v>
      </c>
      <c r="L22" s="173">
        <f>ROUND((J22*15%),0)</f>
        <v>66393</v>
      </c>
      <c r="M22" s="174">
        <f>ROUND((I22+K22),0)</f>
        <v>504052</v>
      </c>
      <c r="N22" s="174">
        <f>ROUND((J22+L22),0)</f>
        <v>509011</v>
      </c>
    </row>
    <row r="23" spans="1:18" x14ac:dyDescent="0.25">
      <c r="A23" s="170"/>
      <c r="B23" s="171" t="s">
        <v>13</v>
      </c>
      <c r="C23" s="171"/>
      <c r="D23" s="179"/>
      <c r="E23" s="173"/>
      <c r="F23" s="173"/>
      <c r="G23" s="173"/>
      <c r="H23" s="173"/>
      <c r="I23" s="173"/>
      <c r="J23" s="173"/>
      <c r="K23" s="173"/>
      <c r="L23" s="173"/>
      <c r="M23" s="173"/>
      <c r="N23" s="173"/>
    </row>
    <row r="24" spans="1:18" s="111" customFormat="1" ht="17.25" customHeight="1" x14ac:dyDescent="0.2">
      <c r="A24" s="294" t="s">
        <v>175</v>
      </c>
      <c r="B24" s="294"/>
      <c r="C24" s="175"/>
      <c r="D24" s="184">
        <f>ROUND((D9+D12+D15+D18+D21),0)</f>
        <v>26478495</v>
      </c>
      <c r="E24" s="184">
        <f t="shared" ref="E24:N24" si="5">ROUND((E9+E12+E15+E18+E21),0)</f>
        <v>267553</v>
      </c>
      <c r="F24" s="180">
        <f t="shared" si="5"/>
        <v>62253</v>
      </c>
      <c r="G24" s="180">
        <f t="shared" si="5"/>
        <v>366643</v>
      </c>
      <c r="H24" s="180">
        <f t="shared" si="5"/>
        <v>746820</v>
      </c>
      <c r="I24" s="180">
        <f t="shared" si="5"/>
        <v>27555121</v>
      </c>
      <c r="J24" s="180">
        <f t="shared" si="5"/>
        <v>27921764</v>
      </c>
      <c r="K24" s="180">
        <f t="shared" si="5"/>
        <v>4468997</v>
      </c>
      <c r="L24" s="180">
        <f t="shared" si="5"/>
        <v>4531859</v>
      </c>
      <c r="M24" s="180">
        <f t="shared" si="5"/>
        <v>32024118</v>
      </c>
      <c r="N24" s="180">
        <f t="shared" si="5"/>
        <v>32453623</v>
      </c>
      <c r="O24" s="114"/>
    </row>
    <row r="25" spans="1:18" s="117" customFormat="1" ht="6" customHeight="1" x14ac:dyDescent="0.25">
      <c r="A25" s="115"/>
      <c r="B25" s="115"/>
      <c r="C25" s="115"/>
      <c r="D25" s="110"/>
      <c r="E25" s="116"/>
      <c r="F25" s="116"/>
      <c r="G25" s="116"/>
      <c r="H25" s="116"/>
      <c r="I25" s="116"/>
      <c r="J25" s="116"/>
      <c r="K25" s="116"/>
      <c r="L25" s="116"/>
      <c r="M25" s="116"/>
      <c r="N25" s="116"/>
    </row>
    <row r="26" spans="1:18" s="111" customFormat="1" ht="16.5" customHeight="1" x14ac:dyDescent="0.2">
      <c r="A26" s="118"/>
      <c r="B26" s="119" t="s">
        <v>176</v>
      </c>
      <c r="C26" s="119"/>
      <c r="D26" s="120"/>
      <c r="E26" s="121"/>
      <c r="F26" s="121"/>
      <c r="G26" s="121"/>
      <c r="H26" s="121"/>
      <c r="I26" s="121"/>
      <c r="J26" s="122"/>
      <c r="K26" s="122"/>
      <c r="L26" s="121"/>
      <c r="M26" s="121"/>
      <c r="N26" s="121"/>
    </row>
    <row r="27" spans="1:18" ht="78.75" customHeight="1" x14ac:dyDescent="0.25">
      <c r="B27" s="276" t="s">
        <v>229</v>
      </c>
      <c r="C27" s="276"/>
      <c r="D27" s="276"/>
      <c r="E27" s="276"/>
      <c r="F27" s="276"/>
      <c r="G27" s="276"/>
      <c r="H27" s="276"/>
      <c r="I27" s="276"/>
      <c r="J27" s="276"/>
      <c r="K27" s="276"/>
      <c r="L27" s="276"/>
      <c r="M27" s="276"/>
      <c r="N27" s="276"/>
      <c r="O27" s="156"/>
      <c r="P27" s="156"/>
      <c r="Q27" s="156"/>
    </row>
    <row r="28" spans="1:18" s="159" customFormat="1" ht="18" customHeight="1" x14ac:dyDescent="0.3">
      <c r="A28" s="158" t="s">
        <v>189</v>
      </c>
      <c r="B28" s="297" t="s">
        <v>223</v>
      </c>
      <c r="C28" s="297"/>
      <c r="D28" s="297"/>
      <c r="E28" s="297"/>
      <c r="F28" s="297"/>
      <c r="G28" s="297"/>
      <c r="H28" s="297"/>
      <c r="I28" s="297"/>
      <c r="J28" s="297"/>
      <c r="K28" s="297"/>
      <c r="L28" s="297"/>
      <c r="M28" s="297"/>
      <c r="N28" s="297"/>
    </row>
    <row r="29" spans="1:18" s="159" customFormat="1" ht="9" customHeight="1" x14ac:dyDescent="0.3">
      <c r="B29" s="160"/>
      <c r="C29" s="160"/>
      <c r="D29" s="161"/>
      <c r="E29" s="161"/>
      <c r="F29" s="161"/>
      <c r="G29" s="161"/>
      <c r="H29" s="160"/>
      <c r="I29" s="160"/>
    </row>
    <row r="30" spans="1:18" s="159" customFormat="1" ht="20.25" customHeight="1" x14ac:dyDescent="0.3">
      <c r="B30" s="277" t="s">
        <v>190</v>
      </c>
      <c r="C30" s="295" t="s">
        <v>211</v>
      </c>
      <c r="D30" s="295"/>
      <c r="E30" s="295"/>
      <c r="F30" s="295"/>
      <c r="G30" s="160"/>
    </row>
    <row r="31" spans="1:18" s="159" customFormat="1" ht="18" customHeight="1" x14ac:dyDescent="0.3">
      <c r="B31" s="277"/>
      <c r="C31" s="296" t="s">
        <v>206</v>
      </c>
      <c r="D31" s="296"/>
      <c r="E31" s="296" t="s">
        <v>191</v>
      </c>
      <c r="F31" s="296"/>
      <c r="G31" s="160"/>
    </row>
    <row r="32" spans="1:18" s="159" customFormat="1" ht="18.75" customHeight="1" x14ac:dyDescent="0.3">
      <c r="B32" s="162" t="s">
        <v>192</v>
      </c>
      <c r="C32" s="279">
        <v>0.5</v>
      </c>
      <c r="D32" s="280"/>
      <c r="E32" s="279">
        <v>0.6</v>
      </c>
      <c r="F32" s="280"/>
      <c r="G32" s="160"/>
    </row>
    <row r="33" spans="2:13" s="159" customFormat="1" ht="18.75" customHeight="1" x14ac:dyDescent="0.3">
      <c r="B33" s="162">
        <v>0.3</v>
      </c>
      <c r="C33" s="279">
        <v>0.65</v>
      </c>
      <c r="D33" s="280"/>
      <c r="E33" s="279">
        <v>0.75</v>
      </c>
      <c r="F33" s="280"/>
      <c r="G33" s="160"/>
    </row>
    <row r="34" spans="2:13" s="159" customFormat="1" ht="18.75" customHeight="1" x14ac:dyDescent="0.3">
      <c r="B34" s="162">
        <v>0.5</v>
      </c>
      <c r="C34" s="279">
        <v>0.8</v>
      </c>
      <c r="D34" s="280"/>
      <c r="E34" s="279">
        <v>0.9</v>
      </c>
      <c r="F34" s="280"/>
      <c r="G34" s="160"/>
    </row>
    <row r="35" spans="2:13" s="159" customFormat="1" ht="18.75" customHeight="1" x14ac:dyDescent="0.3">
      <c r="B35" s="162">
        <v>1</v>
      </c>
      <c r="C35" s="279">
        <v>1</v>
      </c>
      <c r="D35" s="280"/>
      <c r="E35" s="279">
        <v>1.1000000000000001</v>
      </c>
      <c r="F35" s="280"/>
      <c r="G35" s="160"/>
    </row>
    <row r="36" spans="2:13" s="159" customFormat="1" ht="18.75" customHeight="1" x14ac:dyDescent="0.3">
      <c r="B36" s="162">
        <v>3</v>
      </c>
      <c r="C36" s="279">
        <v>1.2</v>
      </c>
      <c r="D36" s="280"/>
      <c r="E36" s="279">
        <v>1.3</v>
      </c>
      <c r="F36" s="280"/>
      <c r="G36" s="160"/>
    </row>
    <row r="37" spans="2:13" s="159" customFormat="1" ht="18.75" customHeight="1" x14ac:dyDescent="0.3">
      <c r="B37" s="162">
        <v>5</v>
      </c>
      <c r="C37" s="279">
        <v>1.6</v>
      </c>
      <c r="D37" s="280"/>
      <c r="E37" s="279">
        <v>1.7</v>
      </c>
      <c r="F37" s="280"/>
      <c r="G37" s="160"/>
    </row>
    <row r="38" spans="2:13" s="159" customFormat="1" ht="18.75" customHeight="1" x14ac:dyDescent="0.3">
      <c r="B38" s="162">
        <v>10</v>
      </c>
      <c r="C38" s="279">
        <v>2</v>
      </c>
      <c r="D38" s="280"/>
      <c r="E38" s="279">
        <v>2.1</v>
      </c>
      <c r="F38" s="280"/>
      <c r="G38" s="160"/>
    </row>
    <row r="39" spans="2:13" s="159" customFormat="1" ht="18.75" customHeight="1" x14ac:dyDescent="0.3">
      <c r="B39" s="162">
        <v>30</v>
      </c>
      <c r="C39" s="279">
        <v>2.6</v>
      </c>
      <c r="D39" s="280"/>
      <c r="E39" s="279">
        <v>2.7</v>
      </c>
      <c r="F39" s="280"/>
      <c r="G39" s="160"/>
    </row>
    <row r="40" spans="2:13" s="159" customFormat="1" ht="18.75" customHeight="1" x14ac:dyDescent="0.3">
      <c r="B40" s="162">
        <v>50</v>
      </c>
      <c r="C40" s="279">
        <v>3.2</v>
      </c>
      <c r="D40" s="280"/>
      <c r="E40" s="279">
        <v>3.3</v>
      </c>
      <c r="F40" s="280"/>
      <c r="G40" s="160"/>
    </row>
    <row r="41" spans="2:13" s="159" customFormat="1" ht="18.75" customHeight="1" x14ac:dyDescent="0.3">
      <c r="B41" s="162">
        <v>100</v>
      </c>
      <c r="C41" s="279">
        <v>4</v>
      </c>
      <c r="D41" s="280"/>
      <c r="E41" s="279">
        <v>4.0999999999999996</v>
      </c>
      <c r="F41" s="280"/>
      <c r="G41" s="160"/>
    </row>
    <row r="42" spans="2:13" s="159" customFormat="1" ht="18.75" customHeight="1" x14ac:dyDescent="0.3">
      <c r="B42" s="162">
        <v>300</v>
      </c>
      <c r="C42" s="279">
        <v>4.8</v>
      </c>
      <c r="D42" s="280"/>
      <c r="E42" s="279">
        <v>4.9000000000000004</v>
      </c>
      <c r="F42" s="280"/>
      <c r="G42" s="160"/>
    </row>
    <row r="43" spans="2:13" s="159" customFormat="1" ht="18.75" customHeight="1" x14ac:dyDescent="0.3">
      <c r="B43" s="162" t="s">
        <v>193</v>
      </c>
      <c r="C43" s="279">
        <v>5.8</v>
      </c>
      <c r="D43" s="280"/>
      <c r="E43" s="279">
        <v>5.9</v>
      </c>
      <c r="F43" s="280"/>
      <c r="G43" s="160"/>
    </row>
    <row r="44" spans="2:13" s="159" customFormat="1" ht="9.75" customHeight="1" x14ac:dyDescent="0.3">
      <c r="B44" s="160"/>
      <c r="C44" s="160"/>
      <c r="D44" s="160"/>
      <c r="E44" s="160"/>
      <c r="F44" s="160"/>
      <c r="G44" s="160"/>
      <c r="H44" s="160"/>
      <c r="I44" s="160"/>
    </row>
    <row r="45" spans="2:13" s="159" customFormat="1" ht="17.25" customHeight="1" x14ac:dyDescent="0.3">
      <c r="B45" s="270" t="s">
        <v>194</v>
      </c>
      <c r="C45" s="270"/>
      <c r="D45" s="270"/>
      <c r="E45" s="270"/>
      <c r="F45" s="270"/>
      <c r="G45" s="270"/>
      <c r="H45" s="270"/>
      <c r="I45" s="270"/>
      <c r="J45" s="270"/>
      <c r="K45" s="270"/>
      <c r="L45" s="270"/>
      <c r="M45" s="270"/>
    </row>
    <row r="46" spans="2:13" s="159" customFormat="1" ht="18.75" customHeight="1" x14ac:dyDescent="0.3">
      <c r="B46" s="278" t="s">
        <v>196</v>
      </c>
      <c r="C46" s="272" t="s">
        <v>197</v>
      </c>
      <c r="D46" s="272"/>
      <c r="E46" s="272" t="s">
        <v>198</v>
      </c>
      <c r="F46" s="160"/>
      <c r="G46" s="160"/>
      <c r="H46" s="160"/>
      <c r="I46" s="160"/>
    </row>
    <row r="47" spans="2:13" s="159" customFormat="1" ht="18.75" customHeight="1" x14ac:dyDescent="0.3">
      <c r="B47" s="278"/>
      <c r="C47" s="273" t="s">
        <v>199</v>
      </c>
      <c r="D47" s="273"/>
      <c r="E47" s="272"/>
      <c r="F47" s="160"/>
      <c r="G47" s="160"/>
      <c r="H47" s="160"/>
      <c r="I47" s="160"/>
    </row>
    <row r="48" spans="2:13" s="159" customFormat="1" ht="16.5" x14ac:dyDescent="0.3">
      <c r="B48" s="163" t="s">
        <v>195</v>
      </c>
      <c r="C48" s="163"/>
      <c r="D48" s="160"/>
      <c r="E48" s="160"/>
      <c r="F48" s="160"/>
      <c r="G48" s="160"/>
      <c r="H48" s="160"/>
      <c r="I48" s="160"/>
    </row>
    <row r="49" spans="2:17" s="159" customFormat="1" ht="16.5" x14ac:dyDescent="0.3">
      <c r="B49" s="271" t="s">
        <v>200</v>
      </c>
      <c r="C49" s="271"/>
      <c r="D49" s="271"/>
      <c r="E49" s="271"/>
      <c r="F49" s="271"/>
      <c r="G49" s="271"/>
      <c r="H49" s="271"/>
      <c r="I49" s="271"/>
    </row>
    <row r="50" spans="2:17" s="159" customFormat="1" ht="16.5" x14ac:dyDescent="0.3">
      <c r="B50" s="271" t="s">
        <v>201</v>
      </c>
      <c r="C50" s="271"/>
      <c r="D50" s="271"/>
      <c r="E50" s="271"/>
      <c r="F50" s="271"/>
      <c r="G50" s="271"/>
      <c r="H50" s="271"/>
      <c r="I50" s="271"/>
    </row>
    <row r="51" spans="2:17" s="159" customFormat="1" ht="16.5" x14ac:dyDescent="0.3">
      <c r="B51" s="271" t="s">
        <v>202</v>
      </c>
      <c r="C51" s="271"/>
      <c r="D51" s="271"/>
      <c r="E51" s="271"/>
      <c r="F51" s="271"/>
      <c r="G51" s="271"/>
      <c r="H51" s="271"/>
      <c r="I51" s="271"/>
    </row>
    <row r="52" spans="2:17" s="159" customFormat="1" ht="16.5" x14ac:dyDescent="0.3">
      <c r="B52" s="271" t="s">
        <v>203</v>
      </c>
      <c r="C52" s="271"/>
      <c r="D52" s="271"/>
      <c r="E52" s="271"/>
      <c r="F52" s="271"/>
      <c r="G52" s="271"/>
      <c r="H52" s="271"/>
      <c r="I52" s="271"/>
    </row>
    <row r="53" spans="2:17" s="159" customFormat="1" ht="16.5" x14ac:dyDescent="0.3">
      <c r="B53" s="271" t="s">
        <v>204</v>
      </c>
      <c r="C53" s="271"/>
      <c r="D53" s="271"/>
      <c r="E53" s="271"/>
      <c r="F53" s="271"/>
      <c r="G53" s="271"/>
      <c r="H53" s="271"/>
      <c r="I53" s="271"/>
    </row>
    <row r="54" spans="2:17" s="159" customFormat="1" ht="16.5" x14ac:dyDescent="0.3">
      <c r="B54" s="271" t="s">
        <v>205</v>
      </c>
      <c r="C54" s="271"/>
      <c r="D54" s="271"/>
      <c r="E54" s="271"/>
      <c r="F54" s="271"/>
      <c r="G54" s="271"/>
      <c r="H54" s="271"/>
      <c r="I54" s="271"/>
    </row>
    <row r="55" spans="2:17" ht="43.5" customHeight="1" x14ac:dyDescent="0.25">
      <c r="B55" s="276" t="s">
        <v>228</v>
      </c>
      <c r="C55" s="276"/>
      <c r="D55" s="276"/>
      <c r="E55" s="276"/>
      <c r="F55" s="276"/>
      <c r="G55" s="276"/>
      <c r="H55" s="276"/>
      <c r="I55" s="276"/>
      <c r="J55" s="276"/>
      <c r="K55" s="276"/>
      <c r="L55" s="276"/>
      <c r="M55" s="276"/>
      <c r="N55" s="276"/>
      <c r="O55" s="156"/>
      <c r="P55" s="156"/>
      <c r="Q55" s="156"/>
    </row>
    <row r="56" spans="2:17" ht="87.75" customHeight="1" x14ac:dyDescent="0.25">
      <c r="B56" s="276" t="s">
        <v>233</v>
      </c>
      <c r="C56" s="276"/>
      <c r="D56" s="276"/>
      <c r="E56" s="276"/>
      <c r="F56" s="276"/>
      <c r="G56" s="276"/>
      <c r="H56" s="276"/>
      <c r="I56" s="276"/>
      <c r="J56" s="276"/>
      <c r="K56" s="276"/>
      <c r="L56" s="276"/>
      <c r="M56" s="276"/>
      <c r="N56" s="276"/>
      <c r="O56" s="156"/>
      <c r="P56" s="156"/>
      <c r="Q56" s="156"/>
    </row>
    <row r="57" spans="2:17" ht="123.75" customHeight="1" x14ac:dyDescent="0.25">
      <c r="B57" s="274" t="s">
        <v>230</v>
      </c>
      <c r="C57" s="274"/>
      <c r="D57" s="275"/>
      <c r="E57" s="275"/>
      <c r="F57" s="275"/>
      <c r="G57" s="275"/>
      <c r="H57" s="275"/>
      <c r="I57" s="275"/>
      <c r="J57" s="275"/>
      <c r="K57" s="275"/>
      <c r="L57" s="275"/>
      <c r="M57" s="275"/>
      <c r="N57" s="275"/>
    </row>
    <row r="58" spans="2:17" ht="93" customHeight="1" x14ac:dyDescent="0.25">
      <c r="B58" s="274" t="s">
        <v>232</v>
      </c>
      <c r="C58" s="274"/>
      <c r="D58" s="275"/>
      <c r="E58" s="275"/>
      <c r="F58" s="275"/>
      <c r="G58" s="275"/>
      <c r="H58" s="275"/>
      <c r="I58" s="275"/>
      <c r="J58" s="275"/>
      <c r="K58" s="275"/>
      <c r="L58" s="275"/>
      <c r="M58" s="275"/>
      <c r="N58" s="275"/>
    </row>
    <row r="59" spans="2:17" x14ac:dyDescent="0.25">
      <c r="B59" s="124"/>
      <c r="C59" s="124"/>
    </row>
    <row r="60" spans="2:17" x14ac:dyDescent="0.25">
      <c r="B60" s="124"/>
      <c r="C60" s="124"/>
    </row>
    <row r="61" spans="2:17" x14ac:dyDescent="0.25">
      <c r="B61" s="124"/>
      <c r="C61" s="124"/>
    </row>
  </sheetData>
  <mergeCells count="61">
    <mergeCell ref="E41:F41"/>
    <mergeCell ref="E42:F42"/>
    <mergeCell ref="C36:D36"/>
    <mergeCell ref="C37:D37"/>
    <mergeCell ref="C43:D43"/>
    <mergeCell ref="E43:F43"/>
    <mergeCell ref="C38:D38"/>
    <mergeCell ref="C39:D39"/>
    <mergeCell ref="C40:D40"/>
    <mergeCell ref="C41:D41"/>
    <mergeCell ref="E38:F38"/>
    <mergeCell ref="E39:F39"/>
    <mergeCell ref="E40:F40"/>
    <mergeCell ref="E33:F33"/>
    <mergeCell ref="E34:F34"/>
    <mergeCell ref="E35:F35"/>
    <mergeCell ref="E36:F36"/>
    <mergeCell ref="E37:F37"/>
    <mergeCell ref="A24:B24"/>
    <mergeCell ref="C6:C7"/>
    <mergeCell ref="C30:F30"/>
    <mergeCell ref="C31:D31"/>
    <mergeCell ref="E31:F31"/>
    <mergeCell ref="B28:N28"/>
    <mergeCell ref="A1:N1"/>
    <mergeCell ref="A2:N2"/>
    <mergeCell ref="A4:N4"/>
    <mergeCell ref="M5:N5"/>
    <mergeCell ref="A6:A7"/>
    <mergeCell ref="B6:B7"/>
    <mergeCell ref="D6:D7"/>
    <mergeCell ref="E6:E7"/>
    <mergeCell ref="F6:G6"/>
    <mergeCell ref="H6:H7"/>
    <mergeCell ref="I6:J6"/>
    <mergeCell ref="K6:L6"/>
    <mergeCell ref="M6:N6"/>
    <mergeCell ref="A3:N3"/>
    <mergeCell ref="B57:N57"/>
    <mergeCell ref="B58:N58"/>
    <mergeCell ref="B27:N27"/>
    <mergeCell ref="B55:N55"/>
    <mergeCell ref="B56:N56"/>
    <mergeCell ref="B30:B31"/>
    <mergeCell ref="B46:B47"/>
    <mergeCell ref="E46:E47"/>
    <mergeCell ref="B49:I49"/>
    <mergeCell ref="C32:D32"/>
    <mergeCell ref="E32:F32"/>
    <mergeCell ref="B50:I50"/>
    <mergeCell ref="C42:D42"/>
    <mergeCell ref="C33:D33"/>
    <mergeCell ref="C34:D34"/>
    <mergeCell ref="C35:D35"/>
    <mergeCell ref="B45:M45"/>
    <mergeCell ref="B51:I51"/>
    <mergeCell ref="B52:I52"/>
    <mergeCell ref="B53:I53"/>
    <mergeCell ref="B54:I54"/>
    <mergeCell ref="C46:D46"/>
    <mergeCell ref="C47:D47"/>
  </mergeCells>
  <printOptions horizontalCentered="1"/>
  <pageMargins left="0" right="0" top="0.5" bottom="0" header="0.3" footer="0.3"/>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LUONG_NGAY</vt:lpstr>
      <vt:lpstr>Nhan_cong</vt:lpstr>
      <vt:lpstr>Dung_cu</vt:lpstr>
      <vt:lpstr>Thiet_bi</vt:lpstr>
      <vt:lpstr>Vat_lieu</vt:lpstr>
      <vt:lpstr>Don_gia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may4</dc:creator>
  <cp:lastModifiedBy>TTKT</cp:lastModifiedBy>
  <cp:lastPrinted>2023-11-21T03:30:08Z</cp:lastPrinted>
  <dcterms:created xsi:type="dcterms:W3CDTF">2022-09-06T00:52:39Z</dcterms:created>
  <dcterms:modified xsi:type="dcterms:W3CDTF">2023-11-21T03:41:03Z</dcterms:modified>
</cp:coreProperties>
</file>